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9320" windowHeight="8310"/>
  </bookViews>
  <sheets>
    <sheet name="Fichier pour partenaires" sheetId="8" r:id="rId1"/>
    <sheet name="Pop projection 2012-2015 " sheetId="3" r:id="rId2"/>
  </sheets>
  <calcPr calcId="152511"/>
</workbook>
</file>

<file path=xl/calcChain.xml><?xml version="1.0" encoding="utf-8"?>
<calcChain xmlns="http://schemas.openxmlformats.org/spreadsheetml/2006/main">
  <c r="T4" i="8" l="1"/>
  <c r="T5" i="8"/>
  <c r="T6" i="8"/>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3" i="8"/>
  <c r="B99" i="8" l="1"/>
  <c r="Q84" i="8"/>
  <c r="S84" i="8"/>
  <c r="T84" i="8"/>
  <c r="E99" i="8" s="1"/>
  <c r="E96" i="8"/>
  <c r="E95" i="8"/>
  <c r="N84" i="8"/>
  <c r="O84" i="8"/>
  <c r="E94" i="8"/>
  <c r="M84" i="8"/>
  <c r="O77" i="8"/>
  <c r="O78" i="8"/>
  <c r="M78" i="8" s="1"/>
  <c r="O79" i="8"/>
  <c r="M79" i="8" s="1"/>
  <c r="O80" i="8"/>
  <c r="M80" i="8" s="1"/>
  <c r="O81" i="8"/>
  <c r="O82" i="8"/>
  <c r="M82" i="8" s="1"/>
  <c r="O76" i="8"/>
  <c r="M76" i="8" s="1"/>
  <c r="O71" i="8"/>
  <c r="O72" i="8"/>
  <c r="O73" i="8"/>
  <c r="M73" i="8" s="1"/>
  <c r="O74" i="8"/>
  <c r="M74" i="8" s="1"/>
  <c r="O70" i="8"/>
  <c r="O65" i="8"/>
  <c r="M65" i="8" s="1"/>
  <c r="O66" i="8"/>
  <c r="O67" i="8"/>
  <c r="O68" i="8"/>
  <c r="M68" i="8" s="1"/>
  <c r="O64" i="8"/>
  <c r="O58" i="8"/>
  <c r="M58" i="8" s="1"/>
  <c r="O59" i="8"/>
  <c r="O60" i="8"/>
  <c r="O61" i="8"/>
  <c r="M61" i="8" s="1"/>
  <c r="O62" i="8"/>
  <c r="M62" i="8" s="1"/>
  <c r="O57" i="8"/>
  <c r="O48" i="8"/>
  <c r="O49" i="8"/>
  <c r="O50" i="8"/>
  <c r="O51" i="8"/>
  <c r="M51" i="8" s="1"/>
  <c r="O52" i="8"/>
  <c r="O53" i="8"/>
  <c r="O54" i="8"/>
  <c r="O55" i="8"/>
  <c r="M55" i="8" s="1"/>
  <c r="O47" i="8"/>
  <c r="O38" i="8"/>
  <c r="O39" i="8"/>
  <c r="O40" i="8"/>
  <c r="O41" i="8"/>
  <c r="M41" i="8" s="1"/>
  <c r="O42" i="8"/>
  <c r="O43" i="8"/>
  <c r="O44" i="8"/>
  <c r="O45" i="8"/>
  <c r="M45" i="8" s="1"/>
  <c r="O37" i="8"/>
  <c r="O26" i="8"/>
  <c r="M26" i="8" s="1"/>
  <c r="O27" i="8"/>
  <c r="O28" i="8"/>
  <c r="O29" i="8"/>
  <c r="M29" i="8" s="1"/>
  <c r="O30" i="8"/>
  <c r="M30" i="8" s="1"/>
  <c r="O31" i="8"/>
  <c r="O32" i="8"/>
  <c r="O33" i="8"/>
  <c r="M33" i="8" s="1"/>
  <c r="O34" i="8"/>
  <c r="M34" i="8" s="1"/>
  <c r="O35" i="8"/>
  <c r="O25" i="8"/>
  <c r="O14" i="8"/>
  <c r="O15" i="8"/>
  <c r="M15" i="8" s="1"/>
  <c r="O16" i="8"/>
  <c r="M16" i="8" s="1"/>
  <c r="O17" i="8"/>
  <c r="M17" i="8" s="1"/>
  <c r="O18" i="8"/>
  <c r="O19" i="8"/>
  <c r="M19" i="8" s="1"/>
  <c r="O20" i="8"/>
  <c r="M20" i="8" s="1"/>
  <c r="O21" i="8"/>
  <c r="M21" i="8" s="1"/>
  <c r="O22" i="8"/>
  <c r="O23" i="8"/>
  <c r="M23" i="8" s="1"/>
  <c r="O13" i="8"/>
  <c r="O4" i="8"/>
  <c r="M4" i="8" s="1"/>
  <c r="O5" i="8"/>
  <c r="O6" i="8"/>
  <c r="O7" i="8"/>
  <c r="O8" i="8"/>
  <c r="M8" i="8" s="1"/>
  <c r="O9" i="8"/>
  <c r="O10" i="8"/>
  <c r="O11" i="8"/>
  <c r="O3" i="8"/>
  <c r="M5" i="8"/>
  <c r="M6" i="8"/>
  <c r="M7" i="8"/>
  <c r="M9" i="8"/>
  <c r="M10" i="8"/>
  <c r="M11" i="8"/>
  <c r="M13" i="8"/>
  <c r="M14" i="8"/>
  <c r="M18" i="8"/>
  <c r="M22" i="8"/>
  <c r="M25" i="8"/>
  <c r="M27" i="8"/>
  <c r="M28" i="8"/>
  <c r="M31" i="8"/>
  <c r="M32" i="8"/>
  <c r="M35" i="8"/>
  <c r="M37" i="8"/>
  <c r="M38" i="8"/>
  <c r="M39" i="8"/>
  <c r="M40" i="8"/>
  <c r="M42" i="8"/>
  <c r="M43" i="8"/>
  <c r="M44" i="8"/>
  <c r="M47" i="8"/>
  <c r="M48" i="8"/>
  <c r="M49" i="8"/>
  <c r="M50" i="8"/>
  <c r="M52" i="8"/>
  <c r="M53" i="8"/>
  <c r="M54" i="8"/>
  <c r="M57" i="8"/>
  <c r="M59" i="8"/>
  <c r="M60" i="8"/>
  <c r="M64" i="8"/>
  <c r="M66" i="8"/>
  <c r="M67" i="8"/>
  <c r="M70" i="8"/>
  <c r="M71" i="8"/>
  <c r="M72" i="8"/>
  <c r="M77" i="8"/>
  <c r="M81" i="8"/>
  <c r="M3" i="8"/>
  <c r="N82" i="8" l="1"/>
  <c r="N77" i="8"/>
  <c r="N78" i="8"/>
  <c r="N79" i="8"/>
  <c r="N80" i="8"/>
  <c r="N81" i="8"/>
  <c r="N76" i="8"/>
  <c r="N71" i="8"/>
  <c r="N72" i="8"/>
  <c r="N73" i="8"/>
  <c r="N74" i="8"/>
  <c r="N70" i="8"/>
  <c r="N65" i="8"/>
  <c r="N66" i="8"/>
  <c r="N67" i="8"/>
  <c r="N68" i="8"/>
  <c r="N64" i="8"/>
  <c r="N62" i="8"/>
  <c r="N58" i="8"/>
  <c r="N59" i="8"/>
  <c r="N60" i="8"/>
  <c r="N61" i="8"/>
  <c r="N57" i="8"/>
  <c r="N55" i="8"/>
  <c r="N48" i="8"/>
  <c r="N49" i="8"/>
  <c r="N50" i="8"/>
  <c r="N51" i="8"/>
  <c r="N52" i="8"/>
  <c r="N53" i="8"/>
  <c r="N54" i="8"/>
  <c r="N47" i="8"/>
  <c r="N45" i="8"/>
  <c r="N38" i="8"/>
  <c r="N39" i="8"/>
  <c r="N40" i="8"/>
  <c r="N41" i="8"/>
  <c r="N42" i="8"/>
  <c r="N43" i="8"/>
  <c r="N44" i="8"/>
  <c r="N37" i="8"/>
  <c r="N35" i="8"/>
  <c r="N26" i="8"/>
  <c r="N27" i="8"/>
  <c r="N28" i="8"/>
  <c r="N29" i="8"/>
  <c r="N30" i="8"/>
  <c r="N31" i="8"/>
  <c r="N32" i="8"/>
  <c r="N33" i="8"/>
  <c r="N34" i="8"/>
  <c r="N25" i="8"/>
  <c r="N23" i="8"/>
  <c r="N14" i="8"/>
  <c r="N15" i="8"/>
  <c r="N16" i="8"/>
  <c r="N17" i="8"/>
  <c r="N18" i="8"/>
  <c r="N19" i="8"/>
  <c r="N20" i="8"/>
  <c r="N21" i="8"/>
  <c r="N22" i="8"/>
  <c r="N13" i="8"/>
  <c r="N11" i="8"/>
  <c r="N10" i="8"/>
  <c r="N9" i="8"/>
  <c r="N8" i="8"/>
  <c r="N7" i="8"/>
  <c r="N6" i="8"/>
  <c r="N5" i="8"/>
  <c r="N4" i="8"/>
  <c r="N3" i="8"/>
  <c r="L102" i="3" l="1"/>
  <c r="H102" i="3" l="1"/>
  <c r="I102" i="3"/>
  <c r="J102" i="3"/>
  <c r="K102" i="3"/>
  <c r="G102" i="3"/>
  <c r="E99" i="3" l="1"/>
  <c r="E98" i="3"/>
  <c r="E97" i="3"/>
  <c r="E96" i="3"/>
  <c r="E95" i="3"/>
  <c r="E94" i="3"/>
  <c r="E92" i="3"/>
  <c r="E89" i="3"/>
  <c r="E88" i="3"/>
  <c r="E87" i="3"/>
  <c r="E86" i="3"/>
  <c r="E84" i="3"/>
  <c r="E81" i="3"/>
  <c r="E80" i="3"/>
  <c r="E79" i="3"/>
  <c r="E78" i="3"/>
  <c r="E76" i="3"/>
  <c r="E73" i="3"/>
  <c r="E72" i="3"/>
  <c r="E71" i="3"/>
  <c r="E70" i="3"/>
  <c r="E69" i="3"/>
  <c r="E67" i="3"/>
  <c r="E64" i="3"/>
  <c r="E63" i="3"/>
  <c r="E62" i="3"/>
  <c r="E61" i="3"/>
  <c r="E60" i="3"/>
  <c r="E59" i="3"/>
  <c r="E58" i="3"/>
  <c r="E57" i="3"/>
  <c r="E55" i="3"/>
  <c r="E51" i="3"/>
  <c r="E50" i="3"/>
  <c r="E49" i="3"/>
  <c r="E48" i="3"/>
  <c r="E47" i="3"/>
  <c r="E46" i="3"/>
  <c r="E45" i="3"/>
  <c r="E43" i="3"/>
  <c r="E39" i="3"/>
  <c r="E38" i="3"/>
  <c r="E37" i="3"/>
  <c r="E36" i="3"/>
  <c r="E35" i="3"/>
  <c r="E34" i="3"/>
  <c r="E33" i="3"/>
  <c r="E31" i="3"/>
  <c r="E26" i="3"/>
  <c r="E25" i="3"/>
  <c r="E24" i="3"/>
  <c r="E23" i="3"/>
  <c r="E22" i="3"/>
  <c r="E21" i="3"/>
  <c r="E20" i="3"/>
  <c r="E18" i="3"/>
  <c r="E15" i="3"/>
  <c r="E14" i="3"/>
  <c r="E13" i="3"/>
  <c r="E12" i="3"/>
  <c r="E11" i="3"/>
  <c r="E10" i="3"/>
  <c r="E9" i="3"/>
  <c r="E7" i="3"/>
  <c r="F46" i="3" l="1"/>
  <c r="L46" i="3" s="1"/>
  <c r="F50" i="3"/>
  <c r="F58" i="3"/>
  <c r="H58" i="3" s="1"/>
  <c r="F39" i="3"/>
  <c r="F47" i="3"/>
  <c r="F51" i="3"/>
  <c r="G51" i="3" s="1"/>
  <c r="F59" i="3"/>
  <c r="L59" i="3" s="1"/>
  <c r="F88" i="3"/>
  <c r="G88" i="3" s="1"/>
  <c r="F33" i="3"/>
  <c r="F24" i="3"/>
  <c r="F22" i="3"/>
  <c r="F26" i="3"/>
  <c r="H26" i="3" s="1"/>
  <c r="F62" i="3"/>
  <c r="F87" i="3"/>
  <c r="F63" i="3"/>
  <c r="F45" i="3"/>
  <c r="J45" i="3" s="1"/>
  <c r="F21" i="3"/>
  <c r="F25" i="3"/>
  <c r="F49" i="3"/>
  <c r="F69" i="3"/>
  <c r="F73" i="3"/>
  <c r="F94" i="3"/>
  <c r="F98" i="3"/>
  <c r="F23" i="3"/>
  <c r="F70" i="3"/>
  <c r="F95" i="3"/>
  <c r="F99" i="3"/>
  <c r="F20" i="3"/>
  <c r="F48" i="3"/>
  <c r="F71" i="3"/>
  <c r="F96" i="3"/>
  <c r="G33" i="3"/>
  <c r="H33" i="3"/>
  <c r="I41" i="3"/>
  <c r="H46" i="3"/>
  <c r="G46" i="3"/>
  <c r="H50" i="3"/>
  <c r="H24" i="3"/>
  <c r="I28" i="3"/>
  <c r="F9" i="3"/>
  <c r="F13" i="3"/>
  <c r="L13" i="3" s="1"/>
  <c r="F37" i="3"/>
  <c r="L37" i="3" s="1"/>
  <c r="G59" i="3"/>
  <c r="F81" i="3"/>
  <c r="F10" i="3"/>
  <c r="L10" i="3" s="1"/>
  <c r="F14" i="3"/>
  <c r="F35" i="3"/>
  <c r="L35" i="3" s="1"/>
  <c r="F60" i="3"/>
  <c r="F64" i="3"/>
  <c r="F78" i="3"/>
  <c r="F89" i="3"/>
  <c r="F11" i="3"/>
  <c r="F15" i="3"/>
  <c r="L15" i="3" s="1"/>
  <c r="F57" i="3"/>
  <c r="F61" i="3"/>
  <c r="F72" i="3"/>
  <c r="F79" i="3"/>
  <c r="L79" i="3" s="1"/>
  <c r="F86" i="3"/>
  <c r="F97" i="3"/>
  <c r="F12" i="3"/>
  <c r="G58" i="3"/>
  <c r="F80" i="3"/>
  <c r="I46" i="3"/>
  <c r="K46" i="3"/>
  <c r="I50" i="3"/>
  <c r="J41" i="3"/>
  <c r="K41" i="3"/>
  <c r="I58" i="3"/>
  <c r="I51" i="3"/>
  <c r="K62" i="3"/>
  <c r="K28" i="3"/>
  <c r="I24" i="3"/>
  <c r="F34" i="3"/>
  <c r="L34" i="3" s="1"/>
  <c r="F36" i="3"/>
  <c r="L36" i="3" s="1"/>
  <c r="F38" i="3"/>
  <c r="I59" i="3"/>
  <c r="I88" i="3"/>
  <c r="H59" i="3" l="1"/>
  <c r="K59" i="3"/>
  <c r="G96" i="3"/>
  <c r="L96" i="3"/>
  <c r="H99" i="3"/>
  <c r="L99" i="3"/>
  <c r="H98" i="3"/>
  <c r="L98" i="3"/>
  <c r="G49" i="3"/>
  <c r="L49" i="3"/>
  <c r="H63" i="3"/>
  <c r="L63" i="3"/>
  <c r="I27" i="3"/>
  <c r="L27" i="3"/>
  <c r="L22" i="3"/>
  <c r="L47" i="3"/>
  <c r="H47" i="3"/>
  <c r="I47" i="3"/>
  <c r="K47" i="3"/>
  <c r="I12" i="3"/>
  <c r="L12" i="3"/>
  <c r="I72" i="3"/>
  <c r="L72" i="3"/>
  <c r="I11" i="3"/>
  <c r="L11" i="3"/>
  <c r="I60" i="3"/>
  <c r="L60" i="3"/>
  <c r="I96" i="3"/>
  <c r="K97" i="3"/>
  <c r="L97" i="3"/>
  <c r="I97" i="3"/>
  <c r="K61" i="3"/>
  <c r="L61" i="3"/>
  <c r="I89" i="3"/>
  <c r="L89" i="3"/>
  <c r="K81" i="3"/>
  <c r="L81" i="3"/>
  <c r="G47" i="3"/>
  <c r="G20" i="3"/>
  <c r="L20" i="3"/>
  <c r="I23" i="3"/>
  <c r="L23" i="3"/>
  <c r="K69" i="3"/>
  <c r="L69" i="3"/>
  <c r="I45" i="3"/>
  <c r="L45" i="3"/>
  <c r="L52" i="3"/>
  <c r="K26" i="3"/>
  <c r="L26" i="3"/>
  <c r="H51" i="3"/>
  <c r="L51" i="3"/>
  <c r="L58" i="3"/>
  <c r="K58" i="3"/>
  <c r="L38" i="3"/>
  <c r="L40" i="3"/>
  <c r="K86" i="3"/>
  <c r="L86" i="3"/>
  <c r="K57" i="3"/>
  <c r="L57" i="3"/>
  <c r="K78" i="3"/>
  <c r="L78" i="3"/>
  <c r="I14" i="3"/>
  <c r="L14" i="3"/>
  <c r="G71" i="3"/>
  <c r="L71" i="3"/>
  <c r="K95" i="3"/>
  <c r="L95" i="3"/>
  <c r="K94" i="3"/>
  <c r="L94" i="3"/>
  <c r="I25" i="3"/>
  <c r="L25" i="3"/>
  <c r="G87" i="3"/>
  <c r="L87" i="3"/>
  <c r="G24" i="3"/>
  <c r="L24" i="3"/>
  <c r="L28" i="3"/>
  <c r="H88" i="3"/>
  <c r="L88" i="3"/>
  <c r="I39" i="3"/>
  <c r="L39" i="3"/>
  <c r="G50" i="3"/>
  <c r="L50" i="3"/>
  <c r="I80" i="3"/>
  <c r="L80" i="3"/>
  <c r="H39" i="3"/>
  <c r="K64" i="3"/>
  <c r="L64" i="3"/>
  <c r="I9" i="3"/>
  <c r="L9" i="3"/>
  <c r="K24" i="3"/>
  <c r="H48" i="3"/>
  <c r="L48" i="3"/>
  <c r="G70" i="3"/>
  <c r="L70" i="3"/>
  <c r="H73" i="3"/>
  <c r="L73" i="3"/>
  <c r="I21" i="3"/>
  <c r="L21" i="3"/>
  <c r="H62" i="3"/>
  <c r="L62" i="3"/>
  <c r="H41" i="3"/>
  <c r="L41" i="3"/>
  <c r="L33" i="3"/>
  <c r="K88" i="3"/>
  <c r="K51" i="3"/>
  <c r="K33" i="3"/>
  <c r="K50" i="3"/>
  <c r="G62" i="3"/>
  <c r="G39" i="3"/>
  <c r="G41" i="3"/>
  <c r="I33" i="3"/>
  <c r="K39" i="3"/>
  <c r="H70" i="3"/>
  <c r="J33" i="3"/>
  <c r="J52" i="3"/>
  <c r="I61" i="3"/>
  <c r="G52" i="3"/>
  <c r="K22" i="3"/>
  <c r="I26" i="3"/>
  <c r="I63" i="3"/>
  <c r="K45" i="3"/>
  <c r="G45" i="3"/>
  <c r="I48" i="3"/>
  <c r="G21" i="3"/>
  <c r="I70" i="3"/>
  <c r="K21" i="3"/>
  <c r="G48" i="3"/>
  <c r="K63" i="3"/>
  <c r="G63" i="3"/>
  <c r="H22" i="3"/>
  <c r="I22" i="3"/>
  <c r="H87" i="3"/>
  <c r="G22" i="3"/>
  <c r="K70" i="3"/>
  <c r="K27" i="3"/>
  <c r="I62" i="3"/>
  <c r="K48" i="3"/>
  <c r="H49" i="3"/>
  <c r="H21" i="3"/>
  <c r="I95" i="3"/>
  <c r="I87" i="3"/>
  <c r="I73" i="3"/>
  <c r="G73" i="3"/>
  <c r="K73" i="3"/>
  <c r="H94" i="3"/>
  <c r="H25" i="3"/>
  <c r="K87" i="3"/>
  <c r="K52" i="3"/>
  <c r="H45" i="3"/>
  <c r="H71" i="3"/>
  <c r="G26" i="3"/>
  <c r="G25" i="3"/>
  <c r="K25" i="3"/>
  <c r="I94" i="3"/>
  <c r="K72" i="3"/>
  <c r="I52" i="3"/>
  <c r="G94" i="3"/>
  <c r="H52" i="3"/>
  <c r="G95" i="3"/>
  <c r="K49" i="3"/>
  <c r="I78" i="3"/>
  <c r="I57" i="3"/>
  <c r="I49" i="3"/>
  <c r="H96" i="3"/>
  <c r="I99" i="3"/>
  <c r="I98" i="3"/>
  <c r="K99" i="3"/>
  <c r="K98" i="3"/>
  <c r="I71" i="3"/>
  <c r="G98" i="3"/>
  <c r="G69" i="3"/>
  <c r="H95" i="3"/>
  <c r="I20" i="3"/>
  <c r="H69" i="3"/>
  <c r="K20" i="3"/>
  <c r="H23" i="3"/>
  <c r="I81" i="3"/>
  <c r="I69" i="3"/>
  <c r="I86" i="3"/>
  <c r="F18" i="3"/>
  <c r="K96" i="3"/>
  <c r="G99" i="3"/>
  <c r="H20" i="3"/>
  <c r="G23" i="3"/>
  <c r="E28" i="3"/>
  <c r="K23" i="3"/>
  <c r="K71" i="3"/>
  <c r="G80" i="3"/>
  <c r="H80" i="3"/>
  <c r="H79" i="3"/>
  <c r="G79" i="3"/>
  <c r="K15" i="3"/>
  <c r="G15" i="3"/>
  <c r="H15" i="3"/>
  <c r="H89" i="3"/>
  <c r="G89" i="3"/>
  <c r="H64" i="3"/>
  <c r="G64" i="3"/>
  <c r="K10" i="3"/>
  <c r="H10" i="3"/>
  <c r="G10" i="3"/>
  <c r="K13" i="3"/>
  <c r="H13" i="3"/>
  <c r="G13" i="3"/>
  <c r="I10" i="3"/>
  <c r="K80" i="3"/>
  <c r="I79" i="3"/>
  <c r="K89" i="3"/>
  <c r="F7" i="3"/>
  <c r="K12" i="3"/>
  <c r="G12" i="3"/>
  <c r="H12" i="3"/>
  <c r="H72" i="3"/>
  <c r="G72" i="3"/>
  <c r="K11" i="3"/>
  <c r="G11" i="3"/>
  <c r="H11" i="3"/>
  <c r="H78" i="3"/>
  <c r="G78" i="3"/>
  <c r="H60" i="3"/>
  <c r="G60" i="3"/>
  <c r="H9" i="3"/>
  <c r="G9" i="3"/>
  <c r="H40" i="3"/>
  <c r="G40" i="3"/>
  <c r="G38" i="3"/>
  <c r="H38" i="3"/>
  <c r="K79" i="3"/>
  <c r="I15" i="3"/>
  <c r="K60" i="3"/>
  <c r="K9" i="3"/>
  <c r="H97" i="3"/>
  <c r="G97" i="3"/>
  <c r="H61" i="3"/>
  <c r="G61" i="3"/>
  <c r="K35" i="3"/>
  <c r="H35" i="3"/>
  <c r="G35" i="3"/>
  <c r="I35" i="3"/>
  <c r="H34" i="3"/>
  <c r="G34" i="3"/>
  <c r="H36" i="3"/>
  <c r="G36" i="3"/>
  <c r="I13" i="3"/>
  <c r="I64" i="3"/>
  <c r="H86" i="3"/>
  <c r="G86" i="3"/>
  <c r="H57" i="3"/>
  <c r="G57" i="3"/>
  <c r="K14" i="3"/>
  <c r="H14" i="3"/>
  <c r="G14" i="3"/>
  <c r="G81" i="3"/>
  <c r="H81" i="3"/>
  <c r="K37" i="3"/>
  <c r="H37" i="3"/>
  <c r="G37" i="3"/>
  <c r="I37" i="3"/>
  <c r="K40" i="3"/>
  <c r="K38" i="3"/>
  <c r="I40" i="3"/>
  <c r="I38" i="3"/>
  <c r="K36" i="3"/>
  <c r="I36" i="3"/>
  <c r="K34" i="3"/>
  <c r="I34" i="3"/>
</calcChain>
</file>

<file path=xl/sharedStrings.xml><?xml version="1.0" encoding="utf-8"?>
<sst xmlns="http://schemas.openxmlformats.org/spreadsheetml/2006/main" count="271" uniqueCount="189">
  <si>
    <t>Region</t>
  </si>
  <si>
    <t>Numero District</t>
  </si>
  <si>
    <t>District</t>
  </si>
  <si>
    <t>% d'enfants de 6 à 59 mois</t>
  </si>
  <si>
    <t>Enfants de 6 à 59 mois</t>
  </si>
  <si>
    <t xml:space="preserve"> </t>
  </si>
  <si>
    <t>Global 6-59 mois</t>
  </si>
  <si>
    <t>Sévère 6-59 mois</t>
  </si>
  <si>
    <t>Modérée 6-59 mois</t>
  </si>
  <si>
    <t>%FE</t>
  </si>
  <si>
    <t>Bafoulabe</t>
  </si>
  <si>
    <t xml:space="preserve"> Diema</t>
  </si>
  <si>
    <t xml:space="preserve"> Kita</t>
  </si>
  <si>
    <t>Nioro</t>
  </si>
  <si>
    <t>Yelimane</t>
  </si>
  <si>
    <t>Total Kayes</t>
  </si>
  <si>
    <t xml:space="preserve"> Koulikoro</t>
  </si>
  <si>
    <t xml:space="preserve"> Banamba</t>
  </si>
  <si>
    <t>Diola</t>
  </si>
  <si>
    <t xml:space="preserve"> kangaba</t>
  </si>
  <si>
    <t xml:space="preserve"> Kati</t>
  </si>
  <si>
    <t>Kolokani</t>
  </si>
  <si>
    <t>Nara</t>
  </si>
  <si>
    <t xml:space="preserve">Fana </t>
  </si>
  <si>
    <t>Oullessebou</t>
  </si>
  <si>
    <t>Total Koulikoro</t>
  </si>
  <si>
    <t xml:space="preserve">Sikasso           </t>
  </si>
  <si>
    <t>Bougouni</t>
  </si>
  <si>
    <t>Kadiolo</t>
  </si>
  <si>
    <t>Kolondieba</t>
  </si>
  <si>
    <t>Koutiala</t>
  </si>
  <si>
    <t>Yanfolila</t>
  </si>
  <si>
    <t>Yorosso</t>
  </si>
  <si>
    <t>Selingue</t>
  </si>
  <si>
    <t>Kignan</t>
  </si>
  <si>
    <t>Total Sikasso</t>
  </si>
  <si>
    <t>Ségou</t>
  </si>
  <si>
    <t>Barouéli</t>
  </si>
  <si>
    <t>Bla</t>
  </si>
  <si>
    <t>Macina</t>
  </si>
  <si>
    <t>Niono</t>
  </si>
  <si>
    <t>San</t>
  </si>
  <si>
    <t>Tominian</t>
  </si>
  <si>
    <t>Markala</t>
  </si>
  <si>
    <t>Total Ségou</t>
  </si>
  <si>
    <t>Mopti</t>
  </si>
  <si>
    <t>Bandiagara</t>
  </si>
  <si>
    <t>Bankass</t>
  </si>
  <si>
    <t>Djenné</t>
  </si>
  <si>
    <t>Douentza</t>
  </si>
  <si>
    <t>Koro</t>
  </si>
  <si>
    <t>Ténenkou</t>
  </si>
  <si>
    <t>Youwarou</t>
  </si>
  <si>
    <t>Total Mopti</t>
  </si>
  <si>
    <t>Tombouctou</t>
  </si>
  <si>
    <t>Diré</t>
  </si>
  <si>
    <t>Goundam</t>
  </si>
  <si>
    <t>Gourma Rharous</t>
  </si>
  <si>
    <t>Niafunké</t>
  </si>
  <si>
    <t>Total Tombouctou</t>
  </si>
  <si>
    <t>Gao</t>
  </si>
  <si>
    <t>Ansongo</t>
  </si>
  <si>
    <t>Bourem</t>
  </si>
  <si>
    <t>Menaka</t>
  </si>
  <si>
    <t>Total Gao</t>
  </si>
  <si>
    <t>Kidal</t>
  </si>
  <si>
    <t>Abeibara</t>
  </si>
  <si>
    <t>Tessalit</t>
  </si>
  <si>
    <t>Tin - Essako</t>
  </si>
  <si>
    <t>Total Kidal</t>
  </si>
  <si>
    <t>Bamako</t>
  </si>
  <si>
    <t xml:space="preserve"> COMMUNE I                       </t>
  </si>
  <si>
    <t xml:space="preserve"> COMMUNE II                      </t>
  </si>
  <si>
    <t xml:space="preserve"> COMMUNE III                     </t>
  </si>
  <si>
    <t xml:space="preserve"> COMMUNE IV                      </t>
  </si>
  <si>
    <t xml:space="preserve"> COMMUNE V                       </t>
  </si>
  <si>
    <t xml:space="preserve"> COMMUNE VI                      </t>
  </si>
  <si>
    <t>Total Bamako</t>
  </si>
  <si>
    <t>TOTAL</t>
  </si>
  <si>
    <t>6-59 mois</t>
  </si>
  <si>
    <t>Pop. totale</t>
  </si>
  <si>
    <t>** Populations des districts sanitaires, pondération à partir des proportions du RGPH 2009</t>
  </si>
  <si>
    <t>DISTRICTS</t>
  </si>
  <si>
    <t>NBRE DE LOCALITE</t>
  </si>
  <si>
    <t xml:space="preserve">    POPULATION RESIDENTE 2009</t>
  </si>
  <si>
    <t>POIDS Districts 2009**</t>
  </si>
  <si>
    <t>SANITAIRES</t>
  </si>
  <si>
    <t>HOMME</t>
  </si>
  <si>
    <t>FEMME</t>
  </si>
  <si>
    <t>POP2012*</t>
  </si>
  <si>
    <t>POP2013</t>
  </si>
  <si>
    <t>POP2014</t>
  </si>
  <si>
    <t xml:space="preserve"> REGION DE KAYES                 </t>
  </si>
  <si>
    <t xml:space="preserve"> CERCLE DE KAYES                 </t>
  </si>
  <si>
    <t xml:space="preserve"> CERCLE DE BAFOULABE             </t>
  </si>
  <si>
    <t xml:space="preserve"> CERCLE DE DIEMA                 </t>
  </si>
  <si>
    <t>CERCLE  DE KENIEBA</t>
  </si>
  <si>
    <t xml:space="preserve"> CERCLE DE KITA                  </t>
  </si>
  <si>
    <t xml:space="preserve"> CERCLE DE NIORO                 </t>
  </si>
  <si>
    <t xml:space="preserve"> CERCLE DE YELIMANE              </t>
  </si>
  <si>
    <t xml:space="preserve"> REGION DE KOULIKORO             </t>
  </si>
  <si>
    <t xml:space="preserve"> CERCLE DE KOULIKORO             </t>
  </si>
  <si>
    <t xml:space="preserve"> CERCLE DE BANAMBA               </t>
  </si>
  <si>
    <t xml:space="preserve"> CERCLE DE DIOILA             </t>
  </si>
  <si>
    <t xml:space="preserve"> CERCLE DE KANGABA               </t>
  </si>
  <si>
    <t xml:space="preserve"> CERCLE DE KATI                  </t>
  </si>
  <si>
    <t xml:space="preserve"> CERCLE DE KOLOKANI              </t>
  </si>
  <si>
    <t xml:space="preserve"> CERCLE DE NARA                  </t>
  </si>
  <si>
    <t>ZONE SANITAIRE DE FANA (Prop 46%)</t>
  </si>
  <si>
    <t>ZONE SANITAIRE DE OUELESSEBOU (Prop 21%)</t>
  </si>
  <si>
    <t xml:space="preserve"> REGION DE SIKASSO               </t>
  </si>
  <si>
    <t xml:space="preserve"> CERCLE DE SIKASSO               </t>
  </si>
  <si>
    <t xml:space="preserve"> CERCLE DE BOUGOUNI              </t>
  </si>
  <si>
    <t xml:space="preserve"> CERCLE DE KADIOLO               </t>
  </si>
  <si>
    <t xml:space="preserve"> CERCLE DE KOLONDIEBA            </t>
  </si>
  <si>
    <t xml:space="preserve"> CERCLE DE KOUTIALA              </t>
  </si>
  <si>
    <t xml:space="preserve"> CERCLE DE YANFOLILA             </t>
  </si>
  <si>
    <t xml:space="preserve"> CERCLE DE YOROSSO               </t>
  </si>
  <si>
    <t>ZONE SANITAIRE DE SELINGUE (Prop 39%)</t>
  </si>
  <si>
    <t>ZONE SANITAIRE DE KIGNAN (Prop 16%)</t>
  </si>
  <si>
    <t xml:space="preserve"> REGION DE SEGOU                 </t>
  </si>
  <si>
    <t xml:space="preserve"> CERCLE DE SEGOU                 </t>
  </si>
  <si>
    <t xml:space="preserve"> CERCLE DE BARAOUELI             </t>
  </si>
  <si>
    <t xml:space="preserve"> CERCLE DE BLA                   </t>
  </si>
  <si>
    <t xml:space="preserve"> CERCLE DE MACINA                </t>
  </si>
  <si>
    <t xml:space="preserve"> CERCLE DE NIONO                 </t>
  </si>
  <si>
    <t xml:space="preserve"> CERCLE DE SAN                   </t>
  </si>
  <si>
    <t xml:space="preserve"> CERCLE DE TOMINIAN              </t>
  </si>
  <si>
    <t>ZONE SANITAIRE DE MARKALA (Prop 36%)</t>
  </si>
  <si>
    <t xml:space="preserve"> REGION DE MOPTI                 </t>
  </si>
  <si>
    <t xml:space="preserve"> CERCLE DE MOPTI                 </t>
  </si>
  <si>
    <t xml:space="preserve"> CERCLE DE BANDIAGARA            </t>
  </si>
  <si>
    <t xml:space="preserve"> CERCLE DE BANKASS               </t>
  </si>
  <si>
    <t xml:space="preserve"> CERCLE DE DJENNE                </t>
  </si>
  <si>
    <t xml:space="preserve"> CERCLE DE DOUENTZA              </t>
  </si>
  <si>
    <t xml:space="preserve"> CERCLE DE KORO                  </t>
  </si>
  <si>
    <t xml:space="preserve"> CERCLE DE TENENKOU              </t>
  </si>
  <si>
    <t xml:space="preserve"> CERCLE DE YOUVAROU              </t>
  </si>
  <si>
    <t xml:space="preserve"> REGION DE TOMBOUCTOU             </t>
  </si>
  <si>
    <t xml:space="preserve"> CERCLE DE TOMBOUCTOU</t>
  </si>
  <si>
    <t xml:space="preserve"> CERCLE DE DIRE</t>
  </si>
  <si>
    <t xml:space="preserve"> CERCLE DE GOUNDAM</t>
  </si>
  <si>
    <t xml:space="preserve"> CERCLE DE GOURMA-RHAROUS</t>
  </si>
  <si>
    <t xml:space="preserve"> CERCLE DE NIAFUNKE</t>
  </si>
  <si>
    <t xml:space="preserve"> REGION DE GAO</t>
  </si>
  <si>
    <t xml:space="preserve"> CERCLE DE GAO</t>
  </si>
  <si>
    <t xml:space="preserve"> CERCLE DE ANSONGO</t>
  </si>
  <si>
    <t xml:space="preserve"> CERCLE DE BOUREM</t>
  </si>
  <si>
    <t xml:space="preserve"> CERCLE DE MENAKA</t>
  </si>
  <si>
    <t xml:space="preserve"> REGION DE KIDAL</t>
  </si>
  <si>
    <t xml:space="preserve"> CERCLE DE KIDAL</t>
  </si>
  <si>
    <t xml:space="preserve"> CERCLE DE ABEIBARA</t>
  </si>
  <si>
    <t xml:space="preserve"> CERCLE DE TESSALIT</t>
  </si>
  <si>
    <t xml:space="preserve"> CERCLE DE TIN-ESSAKO</t>
  </si>
  <si>
    <t xml:space="preserve"> DISTRICT DE BAMAKO              </t>
  </si>
  <si>
    <t>POPULATION TOTAL</t>
  </si>
  <si>
    <t>Population 2010</t>
  </si>
  <si>
    <t>Population 2011</t>
  </si>
  <si>
    <t>Oussoubigiana</t>
  </si>
  <si>
    <t>POP2015 +</t>
  </si>
  <si>
    <t>variante mediane</t>
  </si>
  <si>
    <r>
      <t xml:space="preserve">*Total populations des régions: source: Population Division of the Department of Economic and Social Affairs of the United Nations Secretariat, World Population Prospects: The 2010 Revision, http://esa.un.org/unpd/wpp/index.htm
+ Total population: source: </t>
    </r>
    <r>
      <rPr>
        <i/>
        <sz val="8"/>
        <color theme="1"/>
        <rFont val="Calibri"/>
        <family val="2"/>
        <scheme val="minor"/>
      </rPr>
      <t>République du Mali, Ministère de l’économie et des finances, INSTAT, Fonds européen de développement, Délégation de l’union européenne, Elaboration des projections démographiques du Mali -du 1er juillet 2010 au 1er juillet 2035 - a partir des résultats complets du recensement général de la population et de l’habitat de 2009, Juillet 2012</t>
    </r>
  </si>
  <si>
    <t>Population 2015
variante mediane</t>
  </si>
  <si>
    <t>Kalabancoro</t>
  </si>
  <si>
    <t>Niena</t>
  </si>
  <si>
    <t>Prevalance SMART 2014</t>
  </si>
  <si>
    <t>POPULATION</t>
  </si>
  <si>
    <t>Prevalence Malnutrition aiguë (SMART 2014*)</t>
  </si>
  <si>
    <t>Femme Enceinte et Allaintante Caseload 100%</t>
  </si>
  <si>
    <t>Nbre FE en 2015</t>
  </si>
  <si>
    <r>
      <t xml:space="preserve">* </t>
    </r>
    <r>
      <rPr>
        <sz val="12"/>
        <color rgb="FFFF0000"/>
        <rFont val="Times New Roman"/>
        <family val="1"/>
      </rPr>
      <t>Note:</t>
    </r>
    <r>
      <rPr>
        <sz val="12"/>
        <color theme="1"/>
        <rFont val="Times New Roman"/>
        <family val="2"/>
      </rPr>
      <t xml:space="preserve"> Les prevalences pour la region de Kidal seront disponibles a partir du 15 decembre 2014 et pour la region de Gao a partir de Janvier 2015. Les prevalences utilisées dans ce fichier se referent aux donnees disponibles, respectivement SMART 2011 pour Kidal et SMART 2013 pour Gao et doivent donc etre encore mis a jour</t>
    </r>
  </si>
  <si>
    <t>Burden 100% 2015
variante mediane</t>
  </si>
  <si>
    <t>Kayes</t>
  </si>
  <si>
    <t xml:space="preserve"> Kenieba</t>
  </si>
  <si>
    <t>Arrondissement pour les bailleurs</t>
  </si>
  <si>
    <t>FEFA</t>
  </si>
  <si>
    <t>Tableau Recapitulatif burden Mali 2015</t>
  </si>
  <si>
    <t>Tableau Recapitulatif CASELOAD Mali 2015</t>
  </si>
  <si>
    <t xml:space="preserve">Caseload MAG </t>
  </si>
  <si>
    <t xml:space="preserve">Caseload MAM (70%) </t>
  </si>
  <si>
    <t>Caseload MAS (75%)</t>
  </si>
  <si>
    <t>CASELOAD pour 2015</t>
  </si>
  <si>
    <t xml:space="preserve">BURDEN pour 2015
</t>
  </si>
  <si>
    <t xml:space="preserve">CASELOAD pour 2015
</t>
  </si>
  <si>
    <t>BURDEN MAG</t>
  </si>
  <si>
    <t>BURDEN MAM</t>
  </si>
  <si>
    <t>BURDEN MAS</t>
  </si>
  <si>
    <t>BURDEN FEFA</t>
  </si>
  <si>
    <t>Caseload FEFA (83%)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</si>
</sst>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14" x14ac:knownFonts="1">
    <font>
      <sz val="12"/>
      <color theme="1"/>
      <name val="Times New Roman"/>
      <family val="2"/>
    </font>
    <font>
      <b/>
      <sz val="11"/>
      <color theme="1"/>
      <name val="Calibri"/>
      <family val="2"/>
      <scheme val="minor"/>
    </font>
    <font>
      <sz val="10"/>
      <color theme="1"/>
      <name val="Arial Narrow"/>
      <family val="2"/>
    </font>
    <font>
      <sz val="8"/>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Verdana"/>
      <family val="2"/>
    </font>
    <font>
      <sz val="12"/>
      <color rgb="FFFF0000"/>
      <name val="Times New Roman"/>
      <family val="2"/>
    </font>
    <font>
      <i/>
      <sz val="8"/>
      <color theme="1"/>
      <name val="Calibri"/>
      <family val="2"/>
      <scheme val="minor"/>
    </font>
    <font>
      <sz val="12"/>
      <color rgb="FFFF0000"/>
      <name val="Times New Roman"/>
      <family val="1"/>
    </font>
    <font>
      <b/>
      <sz val="12"/>
      <color rgb="FFFF0000"/>
      <name val="Times New Roman"/>
      <family val="1"/>
    </font>
    <font>
      <b/>
      <sz val="18"/>
      <color theme="1"/>
      <name val="Times New Roman"/>
      <family val="1"/>
    </font>
    <font>
      <b/>
      <sz val="12"/>
      <color rgb="FFFF0000"/>
      <name val="Times New Roman"/>
      <family val="2"/>
    </font>
  </fonts>
  <fills count="20">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92D05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2" fillId="0" borderId="0"/>
  </cellStyleXfs>
  <cellXfs count="251">
    <xf numFmtId="0" fontId="0" fillId="0" borderId="0" xfId="0"/>
    <xf numFmtId="0" fontId="0" fillId="0" borderId="0" xfId="0" applyFont="1"/>
    <xf numFmtId="3" fontId="0" fillId="0" borderId="0" xfId="0" applyNumberFormat="1"/>
    <xf numFmtId="3" fontId="0" fillId="0" borderId="0" xfId="0" applyNumberFormat="1" applyFill="1"/>
    <xf numFmtId="0" fontId="4" fillId="3" borderId="4" xfId="0" applyFont="1" applyFill="1" applyBorder="1" applyAlignment="1">
      <alignment horizontal="center" vertical="center"/>
    </xf>
    <xf numFmtId="3" fontId="4" fillId="3" borderId="6" xfId="0" applyNumberFormat="1" applyFont="1" applyFill="1" applyBorder="1" applyAlignment="1">
      <alignment horizontal="right"/>
    </xf>
    <xf numFmtId="0" fontId="4" fillId="3" borderId="21" xfId="0" applyFont="1" applyFill="1" applyBorder="1" applyAlignment="1">
      <alignment horizontal="center" vertical="center"/>
    </xf>
    <xf numFmtId="3" fontId="4" fillId="3" borderId="21" xfId="0" applyNumberFormat="1" applyFont="1" applyFill="1" applyBorder="1" applyAlignment="1">
      <alignment horizontal="center" vertical="center"/>
    </xf>
    <xf numFmtId="3" fontId="4" fillId="3" borderId="23" xfId="0" applyNumberFormat="1" applyFont="1" applyFill="1" applyBorder="1" applyAlignment="1">
      <alignment horizontal="center" vertical="center"/>
    </xf>
    <xf numFmtId="3" fontId="4" fillId="3" borderId="24" xfId="0" applyNumberFormat="1" applyFont="1" applyFill="1" applyBorder="1" applyAlignment="1">
      <alignment horizontal="center" vertical="center"/>
    </xf>
    <xf numFmtId="3" fontId="4" fillId="3" borderId="22" xfId="0" applyNumberFormat="1" applyFont="1" applyFill="1" applyBorder="1" applyAlignment="1">
      <alignment horizontal="center" vertical="center"/>
    </xf>
    <xf numFmtId="0" fontId="4" fillId="0" borderId="0" xfId="0" applyFont="1"/>
    <xf numFmtId="0" fontId="5" fillId="0" borderId="0" xfId="0" applyFont="1"/>
    <xf numFmtId="3" fontId="5" fillId="0" borderId="0" xfId="0" applyNumberFormat="1" applyFont="1"/>
    <xf numFmtId="3" fontId="4" fillId="0" borderId="0" xfId="0" applyNumberFormat="1" applyFont="1"/>
    <xf numFmtId="3" fontId="4" fillId="0" borderId="0" xfId="0" applyNumberFormat="1" applyFont="1" applyFill="1"/>
    <xf numFmtId="4" fontId="4" fillId="0" borderId="0" xfId="0" applyNumberFormat="1" applyFont="1"/>
    <xf numFmtId="3" fontId="0" fillId="0" borderId="0" xfId="0" applyNumberFormat="1" applyFont="1"/>
    <xf numFmtId="3" fontId="1" fillId="0" borderId="0" xfId="0" applyNumberFormat="1" applyFont="1"/>
    <xf numFmtId="3" fontId="1" fillId="0" borderId="0" xfId="0" applyNumberFormat="1" applyFont="1" applyFill="1"/>
    <xf numFmtId="4" fontId="1" fillId="0" borderId="0" xfId="0" applyNumberFormat="1" applyFont="1"/>
    <xf numFmtId="0" fontId="4" fillId="0" borderId="0" xfId="0" applyFont="1" applyAlignment="1"/>
    <xf numFmtId="0" fontId="5" fillId="0" borderId="0" xfId="0" applyFont="1" applyAlignment="1"/>
    <xf numFmtId="3" fontId="5" fillId="0" borderId="0" xfId="0" applyNumberFormat="1" applyFont="1" applyAlignment="1"/>
    <xf numFmtId="3" fontId="1" fillId="0" borderId="0" xfId="0" applyNumberFormat="1" applyFont="1" applyAlignment="1">
      <alignment horizontal="center" vertical="center"/>
    </xf>
    <xf numFmtId="0" fontId="0" fillId="0" borderId="0" xfId="0" applyBorder="1"/>
    <xf numFmtId="3" fontId="6" fillId="0" borderId="0" xfId="0" applyNumberFormat="1" applyFont="1" applyFill="1" applyBorder="1"/>
    <xf numFmtId="3" fontId="0" fillId="0" borderId="0" xfId="0" applyNumberFormat="1" applyFill="1" applyBorder="1"/>
    <xf numFmtId="0" fontId="7" fillId="0" borderId="0" xfId="0" applyFont="1" applyFill="1" applyBorder="1" applyAlignment="1">
      <alignment horizontal="right" vertical="top"/>
    </xf>
    <xf numFmtId="3" fontId="0" fillId="6" borderId="0" xfId="0" applyNumberFormat="1" applyFont="1" applyFill="1"/>
    <xf numFmtId="3" fontId="1" fillId="6" borderId="0" xfId="0" applyNumberFormat="1" applyFont="1" applyFill="1"/>
    <xf numFmtId="0" fontId="0" fillId="0" borderId="0" xfId="0" applyFill="1"/>
    <xf numFmtId="3" fontId="4" fillId="3" borderId="22"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4" borderId="6" xfId="0" applyNumberFormat="1" applyFont="1" applyFill="1" applyBorder="1" applyAlignment="1">
      <alignment horizontal="right"/>
    </xf>
    <xf numFmtId="3" fontId="4" fillId="4" borderId="22" xfId="0" applyNumberFormat="1" applyFont="1" applyFill="1" applyBorder="1" applyAlignment="1">
      <alignment horizontal="center" vertical="center"/>
    </xf>
    <xf numFmtId="3" fontId="4" fillId="4" borderId="0" xfId="0" applyNumberFormat="1" applyFont="1" applyFill="1"/>
    <xf numFmtId="3" fontId="1" fillId="4" borderId="0" xfId="0" applyNumberFormat="1" applyFont="1" applyFill="1"/>
    <xf numFmtId="3" fontId="4" fillId="7" borderId="0" xfId="0" applyNumberFormat="1" applyFont="1" applyFill="1"/>
    <xf numFmtId="0" fontId="0" fillId="7" borderId="0" xfId="0" applyFill="1"/>
    <xf numFmtId="0" fontId="0" fillId="0" borderId="0" xfId="0" applyAlignment="1">
      <alignment wrapText="1"/>
    </xf>
    <xf numFmtId="0" fontId="0" fillId="0" borderId="26" xfId="0" applyBorder="1"/>
    <xf numFmtId="0" fontId="0" fillId="0" borderId="26" xfId="0" applyBorder="1" applyAlignment="1">
      <alignment wrapText="1"/>
    </xf>
    <xf numFmtId="0" fontId="0" fillId="10" borderId="26" xfId="0" applyFill="1" applyBorder="1"/>
    <xf numFmtId="0" fontId="0" fillId="9" borderId="26" xfId="0" applyFill="1" applyBorder="1"/>
    <xf numFmtId="0" fontId="0" fillId="11" borderId="26" xfId="0" applyFill="1" applyBorder="1"/>
    <xf numFmtId="0" fontId="0" fillId="12" borderId="26" xfId="0" applyFill="1" applyBorder="1"/>
    <xf numFmtId="0" fontId="0" fillId="13" borderId="26" xfId="0" applyFill="1" applyBorder="1"/>
    <xf numFmtId="0" fontId="0" fillId="5" borderId="26" xfId="0" applyFill="1" applyBorder="1"/>
    <xf numFmtId="0" fontId="0" fillId="15" borderId="26" xfId="0" applyFill="1" applyBorder="1"/>
    <xf numFmtId="0" fontId="0" fillId="16" borderId="26" xfId="0" applyFill="1" applyBorder="1"/>
    <xf numFmtId="0" fontId="0" fillId="14" borderId="26" xfId="0" applyFill="1" applyBorder="1"/>
    <xf numFmtId="0" fontId="0" fillId="17" borderId="26" xfId="0" applyFill="1" applyBorder="1"/>
    <xf numFmtId="0" fontId="0" fillId="2" borderId="26" xfId="0" applyFill="1" applyBorder="1"/>
    <xf numFmtId="3" fontId="0" fillId="10" borderId="26" xfId="0" applyNumberFormat="1" applyFill="1" applyBorder="1"/>
    <xf numFmtId="3" fontId="0" fillId="9" borderId="26" xfId="0" applyNumberFormat="1" applyFill="1" applyBorder="1"/>
    <xf numFmtId="3" fontId="0" fillId="0" borderId="26" xfId="0" applyNumberFormat="1" applyBorder="1"/>
    <xf numFmtId="3" fontId="0" fillId="11" borderId="26" xfId="0" applyNumberFormat="1" applyFill="1" applyBorder="1"/>
    <xf numFmtId="3" fontId="0" fillId="12" borderId="26" xfId="0" applyNumberFormat="1" applyFill="1" applyBorder="1"/>
    <xf numFmtId="3" fontId="0" fillId="13" borderId="26" xfId="0" applyNumberFormat="1" applyFill="1" applyBorder="1"/>
    <xf numFmtId="3" fontId="0" fillId="5" borderId="26" xfId="0" applyNumberFormat="1" applyFill="1" applyBorder="1"/>
    <xf numFmtId="3" fontId="0" fillId="15" borderId="26" xfId="0" applyNumberFormat="1" applyFill="1" applyBorder="1"/>
    <xf numFmtId="3" fontId="0" fillId="16" borderId="26" xfId="0" applyNumberFormat="1" applyFill="1" applyBorder="1"/>
    <xf numFmtId="3" fontId="0" fillId="14" borderId="26" xfId="0" applyNumberFormat="1" applyFill="1" applyBorder="1"/>
    <xf numFmtId="3" fontId="0" fillId="17" borderId="26" xfId="0" applyNumberFormat="1" applyFill="1" applyBorder="1"/>
    <xf numFmtId="3" fontId="0" fillId="2" borderId="26" xfId="0" applyNumberFormat="1" applyFill="1" applyBorder="1"/>
    <xf numFmtId="0" fontId="0" fillId="0" borderId="10" xfId="0" applyBorder="1"/>
    <xf numFmtId="0" fontId="0" fillId="10" borderId="10" xfId="0" applyFill="1" applyBorder="1"/>
    <xf numFmtId="0" fontId="0" fillId="9" borderId="10" xfId="0" applyFill="1" applyBorder="1"/>
    <xf numFmtId="0" fontId="0" fillId="11" borderId="10" xfId="0" applyFill="1" applyBorder="1"/>
    <xf numFmtId="0" fontId="0" fillId="12" borderId="10" xfId="0" applyFill="1" applyBorder="1"/>
    <xf numFmtId="0" fontId="0" fillId="13" borderId="10" xfId="0" applyFill="1" applyBorder="1"/>
    <xf numFmtId="0" fontId="0" fillId="5" borderId="10" xfId="0" applyFill="1" applyBorder="1"/>
    <xf numFmtId="0" fontId="0" fillId="15" borderId="10" xfId="0" applyFill="1" applyBorder="1"/>
    <xf numFmtId="0" fontId="0" fillId="16" borderId="10" xfId="0" applyFill="1" applyBorder="1"/>
    <xf numFmtId="0" fontId="0" fillId="14" borderId="10" xfId="0" applyFill="1" applyBorder="1"/>
    <xf numFmtId="0" fontId="0" fillId="17" borderId="10" xfId="0" applyFill="1" applyBorder="1"/>
    <xf numFmtId="0" fontId="0" fillId="2" borderId="10" xfId="0" applyFill="1" applyBorder="1"/>
    <xf numFmtId="0" fontId="0" fillId="6" borderId="10" xfId="0" applyFill="1" applyBorder="1"/>
    <xf numFmtId="0" fontId="0" fillId="18" borderId="10" xfId="0" applyFill="1" applyBorder="1"/>
    <xf numFmtId="0" fontId="0" fillId="0" borderId="19" xfId="0" applyBorder="1"/>
    <xf numFmtId="0" fontId="0" fillId="10" borderId="19" xfId="0" applyFill="1" applyBorder="1"/>
    <xf numFmtId="0" fontId="0" fillId="9" borderId="19" xfId="0" applyFill="1" applyBorder="1"/>
    <xf numFmtId="0" fontId="0" fillId="11" borderId="19" xfId="0" applyFill="1" applyBorder="1"/>
    <xf numFmtId="0" fontId="0" fillId="12" borderId="19" xfId="0" applyFill="1" applyBorder="1"/>
    <xf numFmtId="0" fontId="0" fillId="13" borderId="19" xfId="0" applyFill="1" applyBorder="1"/>
    <xf numFmtId="0" fontId="0" fillId="5" borderId="19" xfId="0" applyFill="1" applyBorder="1"/>
    <xf numFmtId="0" fontId="0" fillId="15" borderId="19" xfId="0" applyFill="1" applyBorder="1"/>
    <xf numFmtId="0" fontId="0" fillId="16" borderId="19" xfId="0" applyFill="1" applyBorder="1"/>
    <xf numFmtId="0" fontId="0" fillId="14" borderId="19" xfId="0" applyFill="1" applyBorder="1"/>
    <xf numFmtId="0" fontId="0" fillId="17" borderId="19" xfId="0" applyFill="1" applyBorder="1"/>
    <xf numFmtId="0" fontId="0" fillId="2" borderId="19" xfId="0" applyFill="1" applyBorder="1"/>
    <xf numFmtId="0" fontId="0" fillId="6" borderId="19" xfId="0" applyFill="1" applyBorder="1"/>
    <xf numFmtId="0" fontId="0" fillId="18" borderId="19" xfId="0" applyFill="1" applyBorder="1"/>
    <xf numFmtId="0" fontId="0" fillId="0" borderId="8" xfId="0" applyBorder="1"/>
    <xf numFmtId="0" fontId="0" fillId="10" borderId="8" xfId="0" applyFill="1" applyBorder="1"/>
    <xf numFmtId="0" fontId="0" fillId="9" borderId="8" xfId="0" applyFill="1" applyBorder="1"/>
    <xf numFmtId="0" fontId="0" fillId="11" borderId="8" xfId="0" applyFill="1" applyBorder="1"/>
    <xf numFmtId="0" fontId="0" fillId="12" borderId="8" xfId="0" applyFill="1" applyBorder="1"/>
    <xf numFmtId="0" fontId="0" fillId="13" borderId="8" xfId="0" applyFill="1" applyBorder="1"/>
    <xf numFmtId="0" fontId="0" fillId="5" borderId="8" xfId="0" applyFill="1" applyBorder="1"/>
    <xf numFmtId="0" fontId="0" fillId="15" borderId="8" xfId="0" applyFill="1" applyBorder="1"/>
    <xf numFmtId="0" fontId="0" fillId="16" borderId="8" xfId="0" applyFill="1" applyBorder="1"/>
    <xf numFmtId="0" fontId="0" fillId="14" borderId="8" xfId="0" applyFill="1" applyBorder="1"/>
    <xf numFmtId="0" fontId="0" fillId="17" borderId="8" xfId="0" applyFill="1" applyBorder="1"/>
    <xf numFmtId="0" fontId="0" fillId="2" borderId="8" xfId="0" applyFill="1" applyBorder="1"/>
    <xf numFmtId="0" fontId="0" fillId="6" borderId="8" xfId="0" applyFill="1" applyBorder="1"/>
    <xf numFmtId="0" fontId="0" fillId="18" borderId="8" xfId="0" applyFill="1" applyBorder="1"/>
    <xf numFmtId="3" fontId="0" fillId="10" borderId="10" xfId="0" applyNumberFormat="1" applyFill="1" applyBorder="1"/>
    <xf numFmtId="3" fontId="0" fillId="9" borderId="10" xfId="0" applyNumberFormat="1" applyFill="1" applyBorder="1"/>
    <xf numFmtId="3" fontId="0" fillId="0" borderId="10" xfId="0" applyNumberFormat="1" applyBorder="1"/>
    <xf numFmtId="3" fontId="0" fillId="11" borderId="10" xfId="0" applyNumberFormat="1" applyFill="1" applyBorder="1"/>
    <xf numFmtId="3" fontId="0" fillId="12" borderId="10" xfId="0" applyNumberFormat="1" applyFill="1" applyBorder="1"/>
    <xf numFmtId="3" fontId="0" fillId="13" borderId="10" xfId="0" applyNumberFormat="1" applyFill="1" applyBorder="1"/>
    <xf numFmtId="3" fontId="0" fillId="5" borderId="10" xfId="0" applyNumberFormat="1" applyFill="1" applyBorder="1"/>
    <xf numFmtId="3" fontId="0" fillId="15" borderId="10" xfId="0" applyNumberFormat="1" applyFill="1" applyBorder="1"/>
    <xf numFmtId="3" fontId="0" fillId="16" borderId="10" xfId="0" applyNumberFormat="1" applyFill="1" applyBorder="1"/>
    <xf numFmtId="3" fontId="0" fillId="14" borderId="10" xfId="0" applyNumberFormat="1" applyFill="1" applyBorder="1"/>
    <xf numFmtId="3" fontId="0" fillId="17" borderId="10" xfId="0" applyNumberFormat="1" applyFill="1" applyBorder="1"/>
    <xf numFmtId="3" fontId="0" fillId="2" borderId="10" xfId="0" applyNumberFormat="1" applyFill="1" applyBorder="1"/>
    <xf numFmtId="3" fontId="0" fillId="6" borderId="10" xfId="0" applyNumberFormat="1" applyFill="1" applyBorder="1"/>
    <xf numFmtId="3" fontId="0" fillId="18" borderId="10" xfId="0" applyNumberFormat="1" applyFill="1" applyBorder="1"/>
    <xf numFmtId="3" fontId="0" fillId="10" borderId="19" xfId="0" applyNumberFormat="1" applyFill="1" applyBorder="1"/>
    <xf numFmtId="3" fontId="0" fillId="0" borderId="19" xfId="0" applyNumberFormat="1" applyBorder="1"/>
    <xf numFmtId="3" fontId="0" fillId="10" borderId="8" xfId="0" applyNumberFormat="1" applyFill="1" applyBorder="1"/>
    <xf numFmtId="3" fontId="0" fillId="9" borderId="8" xfId="0" applyNumberFormat="1" applyFill="1" applyBorder="1"/>
    <xf numFmtId="3" fontId="0" fillId="0" borderId="8" xfId="0" applyNumberFormat="1" applyBorder="1"/>
    <xf numFmtId="3" fontId="0" fillId="11" borderId="8" xfId="0" applyNumberFormat="1" applyFill="1" applyBorder="1"/>
    <xf numFmtId="3" fontId="0" fillId="12" borderId="8" xfId="0" applyNumberFormat="1" applyFill="1" applyBorder="1"/>
    <xf numFmtId="3" fontId="0" fillId="13" borderId="8" xfId="0" applyNumberFormat="1" applyFill="1" applyBorder="1"/>
    <xf numFmtId="3" fontId="0" fillId="5" borderId="8" xfId="0" applyNumberFormat="1" applyFill="1" applyBorder="1"/>
    <xf numFmtId="3" fontId="0" fillId="15" borderId="8" xfId="0" applyNumberFormat="1" applyFill="1" applyBorder="1"/>
    <xf numFmtId="3" fontId="0" fillId="16" borderId="8" xfId="0" applyNumberFormat="1" applyFill="1" applyBorder="1"/>
    <xf numFmtId="3" fontId="0" fillId="14" borderId="8" xfId="0" applyNumberFormat="1" applyFill="1" applyBorder="1"/>
    <xf numFmtId="3" fontId="0" fillId="17" borderId="8" xfId="0" applyNumberFormat="1" applyFill="1" applyBorder="1"/>
    <xf numFmtId="3" fontId="0" fillId="2" borderId="8" xfId="0" applyNumberFormat="1" applyFill="1" applyBorder="1"/>
    <xf numFmtId="3" fontId="0" fillId="6" borderId="8" xfId="0" applyNumberFormat="1" applyFill="1" applyBorder="1"/>
    <xf numFmtId="3" fontId="0" fillId="18" borderId="8" xfId="0" applyNumberFormat="1" applyFill="1" applyBorder="1"/>
    <xf numFmtId="0" fontId="0" fillId="0" borderId="11"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3" fontId="0" fillId="19" borderId="17" xfId="0" applyNumberFormat="1" applyFill="1" applyBorder="1"/>
    <xf numFmtId="3" fontId="0" fillId="19" borderId="11" xfId="0" applyNumberFormat="1" applyFill="1" applyBorder="1"/>
    <xf numFmtId="0" fontId="0" fillId="7" borderId="11" xfId="0" applyFill="1" applyBorder="1"/>
    <xf numFmtId="0" fontId="0" fillId="7" borderId="12" xfId="0" applyFill="1" applyBorder="1"/>
    <xf numFmtId="0" fontId="0" fillId="7" borderId="18" xfId="0" applyFill="1" applyBorder="1"/>
    <xf numFmtId="0" fontId="0" fillId="7" borderId="26" xfId="0" applyFill="1" applyBorder="1"/>
    <xf numFmtId="0" fontId="0" fillId="7" borderId="17" xfId="0" applyFill="1" applyBorder="1"/>
    <xf numFmtId="0" fontId="8" fillId="19" borderId="17" xfId="0" applyFont="1" applyFill="1" applyBorder="1"/>
    <xf numFmtId="0" fontId="0" fillId="19" borderId="20" xfId="0" applyFill="1" applyBorder="1" applyAlignment="1">
      <alignment horizontal="center" wrapText="1"/>
    </xf>
    <xf numFmtId="0" fontId="0" fillId="5" borderId="20" xfId="0" applyFill="1" applyBorder="1" applyAlignment="1">
      <alignment horizontal="center" wrapText="1"/>
    </xf>
    <xf numFmtId="0" fontId="0" fillId="5" borderId="11" xfId="0" applyFill="1" applyBorder="1" applyAlignment="1">
      <alignment horizontal="center" wrapText="1"/>
    </xf>
    <xf numFmtId="0" fontId="0" fillId="5" borderId="12" xfId="0" applyFill="1" applyBorder="1" applyAlignment="1">
      <alignment horizontal="center" wrapText="1"/>
    </xf>
    <xf numFmtId="0" fontId="0" fillId="5" borderId="18" xfId="0" applyFill="1" applyBorder="1" applyAlignment="1">
      <alignment horizontal="center" wrapText="1"/>
    </xf>
    <xf numFmtId="0" fontId="0" fillId="19" borderId="18" xfId="0" applyFill="1" applyBorder="1" applyAlignment="1">
      <alignment horizontal="center" wrapText="1"/>
    </xf>
    <xf numFmtId="0" fontId="0" fillId="8" borderId="1" xfId="0" applyFill="1" applyBorder="1"/>
    <xf numFmtId="0" fontId="0" fillId="8" borderId="3" xfId="0" applyFill="1" applyBorder="1" applyAlignment="1">
      <alignment horizontal="center"/>
    </xf>
    <xf numFmtId="0" fontId="0" fillId="8" borderId="7" xfId="0" applyFill="1" applyBorder="1"/>
    <xf numFmtId="3" fontId="0" fillId="8" borderId="9" xfId="0" applyNumberFormat="1" applyFill="1" applyBorder="1"/>
    <xf numFmtId="0" fontId="0" fillId="8" borderId="14" xfId="0" applyFill="1" applyBorder="1"/>
    <xf numFmtId="3" fontId="0" fillId="8" borderId="25" xfId="0" applyNumberFormat="1" applyFill="1" applyBorder="1"/>
    <xf numFmtId="0" fontId="0" fillId="8" borderId="2" xfId="0" applyFill="1" applyBorder="1" applyAlignment="1">
      <alignment horizontal="center"/>
    </xf>
    <xf numFmtId="3" fontId="0" fillId="8" borderId="15" xfId="0" applyNumberFormat="1" applyFill="1" applyBorder="1"/>
    <xf numFmtId="0" fontId="8" fillId="8" borderId="13" xfId="0" applyFont="1" applyFill="1" applyBorder="1"/>
    <xf numFmtId="3" fontId="8" fillId="8" borderId="28" xfId="0" applyNumberFormat="1" applyFont="1" applyFill="1" applyBorder="1"/>
    <xf numFmtId="3" fontId="11" fillId="8" borderId="28" xfId="0" applyNumberFormat="1" applyFont="1" applyFill="1" applyBorder="1"/>
    <xf numFmtId="3" fontId="11" fillId="8" borderId="29" xfId="0" applyNumberFormat="1" applyFont="1" applyFill="1" applyBorder="1"/>
    <xf numFmtId="3" fontId="11" fillId="8" borderId="16" xfId="0" applyNumberFormat="1" applyFont="1" applyFill="1" applyBorder="1"/>
    <xf numFmtId="0" fontId="11" fillId="8" borderId="27" xfId="0" applyFont="1" applyFill="1" applyBorder="1"/>
    <xf numFmtId="0" fontId="8" fillId="19" borderId="11" xfId="0" applyFont="1" applyFill="1" applyBorder="1" applyAlignment="1">
      <alignment horizontal="center" wrapText="1"/>
    </xf>
    <xf numFmtId="0" fontId="8" fillId="19" borderId="12" xfId="0" applyFont="1" applyFill="1" applyBorder="1" applyAlignment="1">
      <alignment horizontal="center" wrapText="1"/>
    </xf>
    <xf numFmtId="0" fontId="8" fillId="19" borderId="18" xfId="0" applyFont="1" applyFill="1" applyBorder="1" applyAlignment="1">
      <alignment horizontal="center" wrapText="1"/>
    </xf>
    <xf numFmtId="3" fontId="8" fillId="10" borderId="19" xfId="0" applyNumberFormat="1" applyFont="1" applyFill="1" applyBorder="1"/>
    <xf numFmtId="3" fontId="8" fillId="10" borderId="8" xfId="0" applyNumberFormat="1" applyFont="1" applyFill="1" applyBorder="1"/>
    <xf numFmtId="3" fontId="8" fillId="10" borderId="10" xfId="0" applyNumberFormat="1" applyFont="1" applyFill="1" applyBorder="1"/>
    <xf numFmtId="3" fontId="8" fillId="9" borderId="19" xfId="0" applyNumberFormat="1" applyFont="1" applyFill="1" applyBorder="1"/>
    <xf numFmtId="3" fontId="8" fillId="9" borderId="8" xfId="0" applyNumberFormat="1" applyFont="1" applyFill="1" applyBorder="1"/>
    <xf numFmtId="3" fontId="8" fillId="9" borderId="10" xfId="0" applyNumberFormat="1" applyFont="1" applyFill="1" applyBorder="1"/>
    <xf numFmtId="3" fontId="8" fillId="0" borderId="19" xfId="0" applyNumberFormat="1" applyFont="1" applyBorder="1"/>
    <xf numFmtId="3" fontId="8" fillId="0" borderId="8" xfId="0" applyNumberFormat="1" applyFont="1" applyBorder="1"/>
    <xf numFmtId="3" fontId="8" fillId="0" borderId="10" xfId="0" applyNumberFormat="1" applyFont="1" applyBorder="1"/>
    <xf numFmtId="3" fontId="8" fillId="11" borderId="19" xfId="0" applyNumberFormat="1" applyFont="1" applyFill="1" applyBorder="1"/>
    <xf numFmtId="3" fontId="8" fillId="11" borderId="8" xfId="0" applyNumberFormat="1" applyFont="1" applyFill="1" applyBorder="1"/>
    <xf numFmtId="3" fontId="8" fillId="11" borderId="10" xfId="0" applyNumberFormat="1" applyFont="1" applyFill="1" applyBorder="1"/>
    <xf numFmtId="3" fontId="8" fillId="12" borderId="19" xfId="0" applyNumberFormat="1" applyFont="1" applyFill="1" applyBorder="1"/>
    <xf numFmtId="3" fontId="8" fillId="12" borderId="8" xfId="0" applyNumberFormat="1" applyFont="1" applyFill="1" applyBorder="1"/>
    <xf numFmtId="3" fontId="8" fillId="12" borderId="10" xfId="0" applyNumberFormat="1" applyFont="1" applyFill="1" applyBorder="1"/>
    <xf numFmtId="3" fontId="8" fillId="13" borderId="19" xfId="0" applyNumberFormat="1" applyFont="1" applyFill="1" applyBorder="1"/>
    <xf numFmtId="3" fontId="8" fillId="13" borderId="8" xfId="0" applyNumberFormat="1" applyFont="1" applyFill="1" applyBorder="1"/>
    <xf numFmtId="3" fontId="8" fillId="13" borderId="10" xfId="0" applyNumberFormat="1" applyFont="1" applyFill="1" applyBorder="1"/>
    <xf numFmtId="3" fontId="8" fillId="5" borderId="19" xfId="0" applyNumberFormat="1" applyFont="1" applyFill="1" applyBorder="1"/>
    <xf numFmtId="3" fontId="8" fillId="5" borderId="8" xfId="0" applyNumberFormat="1" applyFont="1" applyFill="1" applyBorder="1"/>
    <xf numFmtId="3" fontId="8" fillId="5" borderId="10" xfId="0" applyNumberFormat="1" applyFont="1" applyFill="1" applyBorder="1"/>
    <xf numFmtId="3" fontId="8" fillId="15" borderId="19" xfId="0" applyNumberFormat="1" applyFont="1" applyFill="1" applyBorder="1"/>
    <xf numFmtId="3" fontId="8" fillId="15" borderId="8" xfId="0" applyNumberFormat="1" applyFont="1" applyFill="1" applyBorder="1"/>
    <xf numFmtId="3" fontId="8" fillId="15" borderId="10" xfId="0" applyNumberFormat="1" applyFont="1" applyFill="1" applyBorder="1"/>
    <xf numFmtId="3" fontId="8" fillId="16" borderId="19" xfId="0" applyNumberFormat="1" applyFont="1" applyFill="1" applyBorder="1"/>
    <xf numFmtId="3" fontId="8" fillId="16" borderId="8" xfId="0" applyNumberFormat="1" applyFont="1" applyFill="1" applyBorder="1"/>
    <xf numFmtId="3" fontId="8" fillId="16" borderId="10" xfId="0" applyNumberFormat="1" applyFont="1" applyFill="1" applyBorder="1"/>
    <xf numFmtId="3" fontId="8" fillId="14" borderId="19" xfId="0" applyNumberFormat="1" applyFont="1" applyFill="1" applyBorder="1"/>
    <xf numFmtId="3" fontId="8" fillId="14" borderId="8" xfId="0" applyNumberFormat="1" applyFont="1" applyFill="1" applyBorder="1"/>
    <xf numFmtId="3" fontId="8" fillId="14" borderId="10" xfId="0" applyNumberFormat="1" applyFont="1" applyFill="1" applyBorder="1"/>
    <xf numFmtId="3" fontId="8" fillId="17" borderId="19" xfId="0" applyNumberFormat="1" applyFont="1" applyFill="1" applyBorder="1"/>
    <xf numFmtId="3" fontId="8" fillId="17" borderId="8" xfId="0" applyNumberFormat="1" applyFont="1" applyFill="1" applyBorder="1"/>
    <xf numFmtId="3" fontId="8" fillId="17" borderId="10" xfId="0" applyNumberFormat="1" applyFont="1" applyFill="1" applyBorder="1"/>
    <xf numFmtId="3" fontId="8" fillId="2" borderId="19" xfId="0" applyNumberFormat="1" applyFont="1" applyFill="1" applyBorder="1"/>
    <xf numFmtId="3" fontId="8" fillId="2" borderId="8" xfId="0" applyNumberFormat="1" applyFont="1" applyFill="1" applyBorder="1"/>
    <xf numFmtId="3" fontId="8" fillId="2" borderId="10" xfId="0" applyNumberFormat="1" applyFont="1" applyFill="1" applyBorder="1"/>
    <xf numFmtId="3" fontId="8" fillId="6" borderId="19" xfId="0" applyNumberFormat="1" applyFont="1" applyFill="1" applyBorder="1"/>
    <xf numFmtId="3" fontId="8" fillId="6" borderId="8" xfId="0" applyNumberFormat="1" applyFont="1" applyFill="1" applyBorder="1"/>
    <xf numFmtId="3" fontId="8" fillId="6" borderId="10" xfId="0" applyNumberFormat="1" applyFont="1" applyFill="1" applyBorder="1"/>
    <xf numFmtId="3" fontId="8" fillId="18" borderId="19" xfId="0" applyNumberFormat="1" applyFont="1" applyFill="1" applyBorder="1"/>
    <xf numFmtId="3" fontId="8" fillId="18" borderId="8" xfId="0" applyNumberFormat="1" applyFont="1" applyFill="1" applyBorder="1"/>
    <xf numFmtId="3" fontId="8" fillId="18" borderId="10" xfId="0" applyNumberFormat="1" applyFont="1" applyFill="1" applyBorder="1"/>
    <xf numFmtId="3" fontId="13" fillId="19" borderId="11" xfId="0" applyNumberFormat="1" applyFont="1" applyFill="1" applyBorder="1"/>
    <xf numFmtId="3" fontId="13" fillId="19" borderId="12" xfId="0" applyNumberFormat="1" applyFont="1" applyFill="1" applyBorder="1"/>
    <xf numFmtId="3" fontId="13" fillId="19" borderId="18" xfId="0" applyNumberFormat="1" applyFont="1" applyFill="1" applyBorder="1"/>
    <xf numFmtId="3" fontId="8" fillId="0" borderId="0" xfId="0" applyNumberFormat="1" applyFont="1"/>
    <xf numFmtId="0" fontId="8" fillId="0" borderId="0" xfId="0" applyFont="1"/>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21"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xf>
    <xf numFmtId="0" fontId="0" fillId="5" borderId="6" xfId="0" applyFill="1" applyBorder="1" applyAlignment="1">
      <alignment horizontal="center"/>
    </xf>
    <xf numFmtId="0" fontId="8" fillId="19" borderId="4" xfId="0" applyFont="1" applyFill="1" applyBorder="1" applyAlignment="1">
      <alignment horizontal="center" wrapText="1"/>
    </xf>
    <xf numFmtId="0" fontId="8" fillId="19" borderId="5" xfId="0" applyFont="1" applyFill="1" applyBorder="1" applyAlignment="1">
      <alignment horizontal="center" wrapText="1"/>
    </xf>
    <xf numFmtId="0" fontId="8" fillId="19" borderId="6"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8" borderId="4" xfId="0" applyFill="1" applyBorder="1" applyAlignment="1">
      <alignment wrapText="1"/>
    </xf>
    <xf numFmtId="0" fontId="0" fillId="8" borderId="5" xfId="0" applyFill="1" applyBorder="1" applyAlignment="1">
      <alignment wrapText="1"/>
    </xf>
    <xf numFmtId="0" fontId="0" fillId="8" borderId="6" xfId="0" applyFill="1" applyBorder="1" applyAlignment="1">
      <alignment wrapText="1"/>
    </xf>
    <xf numFmtId="0" fontId="0" fillId="8" borderId="21" xfId="0" applyFill="1" applyBorder="1" applyAlignment="1">
      <alignment wrapText="1"/>
    </xf>
    <xf numFmtId="0" fontId="0" fillId="8" borderId="23" xfId="0" applyFill="1" applyBorder="1" applyAlignment="1">
      <alignment wrapText="1"/>
    </xf>
    <xf numFmtId="0" fontId="0" fillId="8" borderId="24" xfId="0" applyFill="1" applyBorder="1" applyAlignment="1">
      <alignment wrapText="1"/>
    </xf>
    <xf numFmtId="0" fontId="0" fillId="19" borderId="21" xfId="0" applyFill="1" applyBorder="1" applyAlignment="1">
      <alignment horizontal="center" wrapText="1"/>
    </xf>
    <xf numFmtId="0" fontId="0" fillId="19" borderId="23" xfId="0" applyFill="1" applyBorder="1" applyAlignment="1">
      <alignment horizontal="center" wrapText="1"/>
    </xf>
    <xf numFmtId="0" fontId="0" fillId="0" borderId="23" xfId="0" applyBorder="1" applyAlignment="1">
      <alignment wrapText="1"/>
    </xf>
    <xf numFmtId="0" fontId="3" fillId="0" borderId="0" xfId="0" applyFont="1" applyAlignment="1">
      <alignment horizontal="left"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wrapText="1"/>
    </xf>
    <xf numFmtId="3" fontId="4" fillId="3" borderId="4"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3" fontId="4" fillId="3" borderId="6" xfId="0" applyNumberFormat="1" applyFont="1" applyFill="1" applyBorder="1" applyAlignment="1">
      <alignment horizontal="center" vertical="center"/>
    </xf>
    <xf numFmtId="3" fontId="4" fillId="3" borderId="20" xfId="0" applyNumberFormat="1" applyFont="1" applyFill="1" applyBorder="1" applyAlignment="1">
      <alignment horizontal="center" vertical="center" wrapText="1"/>
    </xf>
    <xf numFmtId="3" fontId="4" fillId="3" borderId="22"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abSelected="1" workbookViewId="0">
      <pane xSplit="3" topLeftCell="G1" activePane="topRight" state="frozen"/>
      <selection pane="topRight" activeCell="M2" sqref="M1:O1048576"/>
    </sheetView>
  </sheetViews>
  <sheetFormatPr defaultRowHeight="15.75" x14ac:dyDescent="0.25"/>
  <cols>
    <col min="1" max="1" width="15" bestFit="1" customWidth="1"/>
    <col min="2" max="2" width="13.875" customWidth="1"/>
    <col min="3" max="3" width="29.5" bestFit="1" customWidth="1"/>
    <col min="4" max="4" width="19.5" bestFit="1" customWidth="1"/>
    <col min="5" max="5" width="8.875" customWidth="1"/>
    <col min="6" max="6" width="29.5" bestFit="1" customWidth="1"/>
    <col min="7" max="7" width="10.75" customWidth="1"/>
    <col min="10" max="12" width="9" style="218"/>
    <col min="16" max="16" width="7.25" customWidth="1"/>
    <col min="19" max="20" width="10.5" customWidth="1"/>
  </cols>
  <sheetData>
    <row r="1" spans="1:20" ht="69.75" customHeight="1" thickBot="1" x14ac:dyDescent="0.3">
      <c r="A1" s="149" t="s">
        <v>0</v>
      </c>
      <c r="B1" s="150" t="s">
        <v>1</v>
      </c>
      <c r="C1" s="149" t="s">
        <v>2</v>
      </c>
      <c r="D1" s="149" t="s">
        <v>162</v>
      </c>
      <c r="E1" s="150" t="s">
        <v>3</v>
      </c>
      <c r="F1" s="150" t="s">
        <v>4</v>
      </c>
      <c r="G1" s="225" t="s">
        <v>167</v>
      </c>
      <c r="H1" s="226"/>
      <c r="I1" s="227"/>
      <c r="J1" s="228" t="s">
        <v>171</v>
      </c>
      <c r="K1" s="229"/>
      <c r="L1" s="230"/>
      <c r="M1" s="231" t="s">
        <v>181</v>
      </c>
      <c r="N1" s="232"/>
      <c r="O1" s="233"/>
      <c r="P1" s="240" t="s">
        <v>168</v>
      </c>
      <c r="Q1" s="241"/>
      <c r="R1" s="241"/>
      <c r="S1" s="241"/>
      <c r="T1" s="242"/>
    </row>
    <row r="2" spans="1:20" s="40" customFormat="1" ht="63.75" thickBot="1" x14ac:dyDescent="0.3">
      <c r="A2" s="42"/>
      <c r="B2" s="42"/>
      <c r="C2" s="42"/>
      <c r="D2" s="42"/>
      <c r="E2" s="42"/>
      <c r="F2" s="42"/>
      <c r="G2" s="151" t="s">
        <v>6</v>
      </c>
      <c r="H2" s="152" t="s">
        <v>7</v>
      </c>
      <c r="I2" s="153" t="s">
        <v>8</v>
      </c>
      <c r="J2" s="169" t="s">
        <v>6</v>
      </c>
      <c r="K2" s="170" t="s">
        <v>7</v>
      </c>
      <c r="L2" s="171" t="s">
        <v>8</v>
      </c>
      <c r="M2" s="138" t="s">
        <v>6</v>
      </c>
      <c r="N2" s="139" t="s">
        <v>7</v>
      </c>
      <c r="O2" s="140" t="s">
        <v>8</v>
      </c>
      <c r="P2" s="138" t="s">
        <v>9</v>
      </c>
      <c r="Q2" s="139" t="s">
        <v>169</v>
      </c>
      <c r="R2" s="139" t="s">
        <v>165</v>
      </c>
      <c r="S2" s="154" t="s">
        <v>182</v>
      </c>
      <c r="T2" s="154" t="s">
        <v>183</v>
      </c>
    </row>
    <row r="3" spans="1:20" x14ac:dyDescent="0.25">
      <c r="A3" s="43" t="s">
        <v>172</v>
      </c>
      <c r="B3" s="43">
        <v>1</v>
      </c>
      <c r="C3" s="43" t="s">
        <v>172</v>
      </c>
      <c r="D3" s="54">
        <v>628587.01269824104</v>
      </c>
      <c r="E3" s="43">
        <v>0.20699999999999999</v>
      </c>
      <c r="F3" s="54">
        <v>130118</v>
      </c>
      <c r="G3" s="81">
        <v>11.3</v>
      </c>
      <c r="H3" s="95">
        <v>1.5</v>
      </c>
      <c r="I3" s="67">
        <v>9.8000000000000007</v>
      </c>
      <c r="J3" s="172">
        <v>24202</v>
      </c>
      <c r="K3" s="173">
        <v>5075</v>
      </c>
      <c r="L3" s="174">
        <v>19127</v>
      </c>
      <c r="M3" s="122">
        <f>N3+O3</f>
        <v>17195.150000000001</v>
      </c>
      <c r="N3" s="124">
        <f>K3*75%</f>
        <v>3806.25</v>
      </c>
      <c r="O3" s="108">
        <f>L3*70%</f>
        <v>13388.9</v>
      </c>
      <c r="P3" s="81">
        <v>0.05</v>
      </c>
      <c r="Q3" s="124">
        <v>31429</v>
      </c>
      <c r="R3" s="95">
        <v>6.3</v>
      </c>
      <c r="S3" s="108">
        <v>2970</v>
      </c>
      <c r="T3" s="108">
        <f>S3*83%</f>
        <v>2465.1</v>
      </c>
    </row>
    <row r="4" spans="1:20" x14ac:dyDescent="0.25">
      <c r="A4" s="43" t="s">
        <v>172</v>
      </c>
      <c r="B4" s="43">
        <v>2</v>
      </c>
      <c r="C4" s="43" t="s">
        <v>10</v>
      </c>
      <c r="D4" s="54">
        <v>157625</v>
      </c>
      <c r="E4" s="43">
        <v>0.20699999999999999</v>
      </c>
      <c r="F4" s="54">
        <v>32628</v>
      </c>
      <c r="G4" s="81">
        <v>5.6</v>
      </c>
      <c r="H4" s="95">
        <v>0.8</v>
      </c>
      <c r="I4" s="67">
        <v>4.8</v>
      </c>
      <c r="J4" s="172">
        <v>3028</v>
      </c>
      <c r="K4" s="173">
        <v>679</v>
      </c>
      <c r="L4" s="174">
        <v>2349</v>
      </c>
      <c r="M4" s="122">
        <f t="shared" ref="M4:M67" si="0">N4+O4</f>
        <v>2153.5500000000002</v>
      </c>
      <c r="N4" s="124">
        <f t="shared" ref="N4:N11" si="1">K4*75%</f>
        <v>509.25</v>
      </c>
      <c r="O4" s="108">
        <f t="shared" ref="O4:O11" si="2">L4*70%</f>
        <v>1644.3</v>
      </c>
      <c r="P4" s="81">
        <v>0.05</v>
      </c>
      <c r="Q4" s="124">
        <v>1631</v>
      </c>
      <c r="R4" s="95">
        <v>5.5</v>
      </c>
      <c r="S4" s="108">
        <v>135</v>
      </c>
      <c r="T4" s="108">
        <f t="shared" ref="T4:T67" si="3">S4*83%</f>
        <v>112.05</v>
      </c>
    </row>
    <row r="5" spans="1:20" x14ac:dyDescent="0.25">
      <c r="A5" s="43" t="s">
        <v>172</v>
      </c>
      <c r="B5" s="43">
        <v>8</v>
      </c>
      <c r="C5" s="43" t="s">
        <v>158</v>
      </c>
      <c r="D5" s="54">
        <v>128806</v>
      </c>
      <c r="E5" s="43">
        <v>0.20699999999999999</v>
      </c>
      <c r="F5" s="54">
        <v>26663</v>
      </c>
      <c r="G5" s="81">
        <v>11.3</v>
      </c>
      <c r="H5" s="95">
        <v>1.5</v>
      </c>
      <c r="I5" s="67">
        <v>9.8000000000000007</v>
      </c>
      <c r="J5" s="172">
        <v>4960</v>
      </c>
      <c r="K5" s="173">
        <v>1040</v>
      </c>
      <c r="L5" s="174">
        <v>3920</v>
      </c>
      <c r="M5" s="122">
        <f t="shared" si="0"/>
        <v>3524</v>
      </c>
      <c r="N5" s="124">
        <f t="shared" si="1"/>
        <v>780</v>
      </c>
      <c r="O5" s="108">
        <f t="shared" si="2"/>
        <v>2744</v>
      </c>
      <c r="P5" s="81">
        <v>0.05</v>
      </c>
      <c r="Q5" s="124">
        <v>1333</v>
      </c>
      <c r="R5" s="95">
        <v>6.3</v>
      </c>
      <c r="S5" s="108">
        <v>126</v>
      </c>
      <c r="T5" s="108">
        <f t="shared" si="3"/>
        <v>104.58</v>
      </c>
    </row>
    <row r="6" spans="1:20" x14ac:dyDescent="0.25">
      <c r="A6" s="43" t="s">
        <v>172</v>
      </c>
      <c r="B6" s="43">
        <v>3</v>
      </c>
      <c r="C6" s="43" t="s">
        <v>11</v>
      </c>
      <c r="D6" s="54">
        <v>259659.6925499246</v>
      </c>
      <c r="E6" s="43">
        <v>0.20699999999999999</v>
      </c>
      <c r="F6" s="54">
        <v>53750</v>
      </c>
      <c r="G6" s="81">
        <v>12.2</v>
      </c>
      <c r="H6" s="95">
        <v>2.1</v>
      </c>
      <c r="I6" s="67">
        <v>10.1</v>
      </c>
      <c r="J6" s="172">
        <v>11079</v>
      </c>
      <c r="K6" s="173">
        <v>2935</v>
      </c>
      <c r="L6" s="174">
        <v>8144</v>
      </c>
      <c r="M6" s="122">
        <f t="shared" si="0"/>
        <v>7902.0499999999993</v>
      </c>
      <c r="N6" s="124">
        <f t="shared" si="1"/>
        <v>2201.25</v>
      </c>
      <c r="O6" s="108">
        <f t="shared" si="2"/>
        <v>5700.7999999999993</v>
      </c>
      <c r="P6" s="81">
        <v>0.05</v>
      </c>
      <c r="Q6" s="124">
        <v>12983</v>
      </c>
      <c r="R6" s="95">
        <v>7.4</v>
      </c>
      <c r="S6" s="108">
        <v>1442</v>
      </c>
      <c r="T6" s="108">
        <f t="shared" si="3"/>
        <v>1196.8599999999999</v>
      </c>
    </row>
    <row r="7" spans="1:20" x14ac:dyDescent="0.25">
      <c r="A7" s="43" t="s">
        <v>172</v>
      </c>
      <c r="B7" s="43">
        <v>4</v>
      </c>
      <c r="C7" s="43" t="s">
        <v>173</v>
      </c>
      <c r="D7" s="54">
        <v>237730.98569119174</v>
      </c>
      <c r="E7" s="43">
        <v>0.20699999999999999</v>
      </c>
      <c r="F7" s="54">
        <v>49210</v>
      </c>
      <c r="G7" s="81">
        <v>11.3</v>
      </c>
      <c r="H7" s="95">
        <v>1.5</v>
      </c>
      <c r="I7" s="67">
        <v>9.8000000000000007</v>
      </c>
      <c r="J7" s="172">
        <v>9154</v>
      </c>
      <c r="K7" s="173">
        <v>1919</v>
      </c>
      <c r="L7" s="174">
        <v>7235</v>
      </c>
      <c r="M7" s="122">
        <f t="shared" si="0"/>
        <v>6503.75</v>
      </c>
      <c r="N7" s="124">
        <f t="shared" si="1"/>
        <v>1439.25</v>
      </c>
      <c r="O7" s="108">
        <f t="shared" si="2"/>
        <v>5064.5</v>
      </c>
      <c r="P7" s="81">
        <v>0.05</v>
      </c>
      <c r="Q7" s="124">
        <v>11887</v>
      </c>
      <c r="R7" s="95">
        <v>6.3</v>
      </c>
      <c r="S7" s="108">
        <v>1124</v>
      </c>
      <c r="T7" s="108">
        <f t="shared" si="3"/>
        <v>932.92</v>
      </c>
    </row>
    <row r="8" spans="1:20" x14ac:dyDescent="0.25">
      <c r="A8" s="43" t="s">
        <v>172</v>
      </c>
      <c r="B8" s="43">
        <v>5</v>
      </c>
      <c r="C8" s="43" t="s">
        <v>12</v>
      </c>
      <c r="D8" s="54">
        <v>531876.1380640741</v>
      </c>
      <c r="E8" s="43">
        <v>0.20699999999999999</v>
      </c>
      <c r="F8" s="54">
        <v>110098</v>
      </c>
      <c r="G8" s="81">
        <v>11.3</v>
      </c>
      <c r="H8" s="95">
        <v>1.5</v>
      </c>
      <c r="I8" s="67">
        <v>9.8000000000000007</v>
      </c>
      <c r="J8" s="172">
        <v>20478</v>
      </c>
      <c r="K8" s="173">
        <v>4293</v>
      </c>
      <c r="L8" s="174">
        <v>16185</v>
      </c>
      <c r="M8" s="122">
        <f t="shared" si="0"/>
        <v>14549.25</v>
      </c>
      <c r="N8" s="124">
        <f t="shared" si="1"/>
        <v>3219.75</v>
      </c>
      <c r="O8" s="108">
        <f t="shared" si="2"/>
        <v>11329.5</v>
      </c>
      <c r="P8" s="81">
        <v>0.05</v>
      </c>
      <c r="Q8" s="124">
        <v>26594</v>
      </c>
      <c r="R8" s="95">
        <v>6.3</v>
      </c>
      <c r="S8" s="108">
        <v>2513</v>
      </c>
      <c r="T8" s="108">
        <f t="shared" si="3"/>
        <v>2085.79</v>
      </c>
    </row>
    <row r="9" spans="1:20" x14ac:dyDescent="0.25">
      <c r="A9" s="43" t="s">
        <v>172</v>
      </c>
      <c r="B9" s="43">
        <v>6</v>
      </c>
      <c r="C9" s="43" t="s">
        <v>13</v>
      </c>
      <c r="D9" s="54">
        <v>282221.44097691722</v>
      </c>
      <c r="E9" s="43">
        <v>0.20699999999999999</v>
      </c>
      <c r="F9" s="54">
        <v>58420</v>
      </c>
      <c r="G9" s="81">
        <v>11.3</v>
      </c>
      <c r="H9" s="95">
        <v>1.5</v>
      </c>
      <c r="I9" s="67">
        <v>9.8000000000000007</v>
      </c>
      <c r="J9" s="172">
        <v>10866</v>
      </c>
      <c r="K9" s="173">
        <v>2278</v>
      </c>
      <c r="L9" s="174">
        <v>8588</v>
      </c>
      <c r="M9" s="122">
        <f t="shared" si="0"/>
        <v>7720.0999999999995</v>
      </c>
      <c r="N9" s="124">
        <f t="shared" si="1"/>
        <v>1708.5</v>
      </c>
      <c r="O9" s="108">
        <f t="shared" si="2"/>
        <v>6011.5999999999995</v>
      </c>
      <c r="P9" s="81">
        <v>0.05</v>
      </c>
      <c r="Q9" s="124">
        <v>14111</v>
      </c>
      <c r="R9" s="95">
        <v>6.3</v>
      </c>
      <c r="S9" s="108">
        <v>1334</v>
      </c>
      <c r="T9" s="108">
        <f t="shared" si="3"/>
        <v>1107.22</v>
      </c>
    </row>
    <row r="10" spans="1:20" x14ac:dyDescent="0.25">
      <c r="A10" s="43" t="s">
        <v>172</v>
      </c>
      <c r="B10" s="43">
        <v>7</v>
      </c>
      <c r="C10" s="43" t="s">
        <v>14</v>
      </c>
      <c r="D10" s="54">
        <v>218493.62383639521</v>
      </c>
      <c r="E10" s="43">
        <v>0.20699999999999999</v>
      </c>
      <c r="F10" s="54">
        <v>45228</v>
      </c>
      <c r="G10" s="81">
        <v>15.7</v>
      </c>
      <c r="H10" s="95">
        <v>2.2000000000000002</v>
      </c>
      <c r="I10" s="67">
        <v>13.5</v>
      </c>
      <c r="J10" s="172">
        <v>11746</v>
      </c>
      <c r="K10" s="173">
        <v>2587</v>
      </c>
      <c r="L10" s="174">
        <v>9159</v>
      </c>
      <c r="M10" s="122">
        <f t="shared" si="0"/>
        <v>8351.5499999999993</v>
      </c>
      <c r="N10" s="124">
        <f t="shared" si="1"/>
        <v>1940.25</v>
      </c>
      <c r="O10" s="108">
        <f t="shared" si="2"/>
        <v>6411.2999999999993</v>
      </c>
      <c r="P10" s="81">
        <v>0.05</v>
      </c>
      <c r="Q10" s="124">
        <v>10925</v>
      </c>
      <c r="R10" s="95">
        <v>12.8</v>
      </c>
      <c r="S10" s="108">
        <v>2097</v>
      </c>
      <c r="T10" s="108">
        <f t="shared" si="3"/>
        <v>1740.51</v>
      </c>
    </row>
    <row r="11" spans="1:20" x14ac:dyDescent="0.25">
      <c r="A11" s="44" t="s">
        <v>15</v>
      </c>
      <c r="B11" s="44"/>
      <c r="C11" s="44"/>
      <c r="D11" s="55">
        <v>2444999.893816744</v>
      </c>
      <c r="E11" s="44">
        <v>0.20699999999999999</v>
      </c>
      <c r="F11" s="55">
        <v>506115</v>
      </c>
      <c r="G11" s="82"/>
      <c r="H11" s="96"/>
      <c r="I11" s="68"/>
      <c r="J11" s="175">
        <v>95513</v>
      </c>
      <c r="K11" s="176">
        <v>20806</v>
      </c>
      <c r="L11" s="177">
        <v>74707</v>
      </c>
      <c r="M11" s="122">
        <f t="shared" si="0"/>
        <v>67899.399999999994</v>
      </c>
      <c r="N11" s="125">
        <f t="shared" si="1"/>
        <v>15604.5</v>
      </c>
      <c r="O11" s="108">
        <f t="shared" si="2"/>
        <v>52294.899999999994</v>
      </c>
      <c r="P11" s="82">
        <v>0.05</v>
      </c>
      <c r="Q11" s="125">
        <v>110893</v>
      </c>
      <c r="R11" s="96"/>
      <c r="S11" s="109">
        <v>11741</v>
      </c>
      <c r="T11" s="108">
        <f t="shared" si="3"/>
        <v>9745.0299999999988</v>
      </c>
    </row>
    <row r="12" spans="1:20" x14ac:dyDescent="0.25">
      <c r="A12" s="41"/>
      <c r="B12" s="41"/>
      <c r="C12" s="41"/>
      <c r="D12" s="56"/>
      <c r="E12" s="41"/>
      <c r="F12" s="56"/>
      <c r="G12" s="80"/>
      <c r="H12" s="94"/>
      <c r="I12" s="66"/>
      <c r="J12" s="178"/>
      <c r="K12" s="179"/>
      <c r="L12" s="180"/>
      <c r="M12" s="123"/>
      <c r="N12" s="126"/>
      <c r="O12" s="110"/>
      <c r="P12" s="80"/>
      <c r="Q12" s="126"/>
      <c r="R12" s="94"/>
      <c r="S12" s="110"/>
      <c r="T12" s="108">
        <f t="shared" si="3"/>
        <v>0</v>
      </c>
    </row>
    <row r="13" spans="1:20" x14ac:dyDescent="0.25">
      <c r="A13" s="45" t="s">
        <v>16</v>
      </c>
      <c r="B13" s="45">
        <v>1</v>
      </c>
      <c r="C13" s="45" t="s">
        <v>16</v>
      </c>
      <c r="D13" s="57">
        <v>259349.8392469105</v>
      </c>
      <c r="E13" s="45">
        <v>0.19700000000000001</v>
      </c>
      <c r="F13" s="57">
        <v>51092</v>
      </c>
      <c r="G13" s="83">
        <v>13.8</v>
      </c>
      <c r="H13" s="97">
        <v>2.4</v>
      </c>
      <c r="I13" s="69">
        <v>11.4</v>
      </c>
      <c r="J13" s="181">
        <v>11926</v>
      </c>
      <c r="K13" s="182">
        <v>3188</v>
      </c>
      <c r="L13" s="183">
        <v>8738</v>
      </c>
      <c r="M13" s="122">
        <f t="shared" si="0"/>
        <v>8507.5999999999985</v>
      </c>
      <c r="N13" s="127">
        <f>K13*75%</f>
        <v>2391</v>
      </c>
      <c r="O13" s="111">
        <f>L13*70%</f>
        <v>6116.5999999999995</v>
      </c>
      <c r="P13" s="83">
        <v>0.05</v>
      </c>
      <c r="Q13" s="127">
        <v>12967</v>
      </c>
      <c r="R13" s="97">
        <v>6.2</v>
      </c>
      <c r="S13" s="111">
        <v>1206</v>
      </c>
      <c r="T13" s="108">
        <f t="shared" si="3"/>
        <v>1000.9799999999999</v>
      </c>
    </row>
    <row r="14" spans="1:20" x14ac:dyDescent="0.25">
      <c r="A14" s="45" t="s">
        <v>16</v>
      </c>
      <c r="B14" s="45">
        <v>2</v>
      </c>
      <c r="C14" s="45" t="s">
        <v>17</v>
      </c>
      <c r="D14" s="57">
        <v>233712.53212477337</v>
      </c>
      <c r="E14" s="45">
        <v>0.19700000000000001</v>
      </c>
      <c r="F14" s="57">
        <v>46041</v>
      </c>
      <c r="G14" s="83">
        <v>13.8</v>
      </c>
      <c r="H14" s="97">
        <v>2.4</v>
      </c>
      <c r="I14" s="69">
        <v>11.4</v>
      </c>
      <c r="J14" s="181">
        <v>10747</v>
      </c>
      <c r="K14" s="182">
        <v>2873</v>
      </c>
      <c r="L14" s="183">
        <v>7874</v>
      </c>
      <c r="M14" s="122">
        <f t="shared" si="0"/>
        <v>7666.5499999999993</v>
      </c>
      <c r="N14" s="127">
        <f t="shared" ref="N14:N22" si="4">K14*75%</f>
        <v>2154.75</v>
      </c>
      <c r="O14" s="111">
        <f t="shared" ref="O14:O23" si="5">L14*70%</f>
        <v>5511.7999999999993</v>
      </c>
      <c r="P14" s="83">
        <v>0.05</v>
      </c>
      <c r="Q14" s="127">
        <v>11686</v>
      </c>
      <c r="R14" s="97">
        <v>6.2</v>
      </c>
      <c r="S14" s="111">
        <v>1088</v>
      </c>
      <c r="T14" s="108">
        <f t="shared" si="3"/>
        <v>903.04</v>
      </c>
    </row>
    <row r="15" spans="1:20" x14ac:dyDescent="0.25">
      <c r="A15" s="45" t="s">
        <v>16</v>
      </c>
      <c r="B15" s="45">
        <v>3</v>
      </c>
      <c r="C15" s="45" t="s">
        <v>18</v>
      </c>
      <c r="D15" s="57">
        <v>325876.1204231889</v>
      </c>
      <c r="E15" s="45">
        <v>0.19700000000000001</v>
      </c>
      <c r="F15" s="57">
        <v>64198</v>
      </c>
      <c r="G15" s="83">
        <v>13.8</v>
      </c>
      <c r="H15" s="97">
        <v>2.4</v>
      </c>
      <c r="I15" s="69">
        <v>11.4</v>
      </c>
      <c r="J15" s="181">
        <v>14984</v>
      </c>
      <c r="K15" s="182">
        <v>4007</v>
      </c>
      <c r="L15" s="183">
        <v>10977</v>
      </c>
      <c r="M15" s="122">
        <f t="shared" si="0"/>
        <v>10689.15</v>
      </c>
      <c r="N15" s="127">
        <f t="shared" si="4"/>
        <v>3005.25</v>
      </c>
      <c r="O15" s="111">
        <f t="shared" si="5"/>
        <v>7683.9</v>
      </c>
      <c r="P15" s="83">
        <v>0.05</v>
      </c>
      <c r="Q15" s="127">
        <v>16294</v>
      </c>
      <c r="R15" s="97">
        <v>6.2</v>
      </c>
      <c r="S15" s="111">
        <v>1515</v>
      </c>
      <c r="T15" s="108">
        <f t="shared" si="3"/>
        <v>1257.45</v>
      </c>
    </row>
    <row r="16" spans="1:20" x14ac:dyDescent="0.25">
      <c r="A16" s="45" t="s">
        <v>16</v>
      </c>
      <c r="B16" s="45">
        <v>4</v>
      </c>
      <c r="C16" s="45" t="s">
        <v>163</v>
      </c>
      <c r="D16" s="57">
        <v>310183.11355676042</v>
      </c>
      <c r="E16" s="45">
        <v>0.19700000000000001</v>
      </c>
      <c r="F16" s="57">
        <v>61106</v>
      </c>
      <c r="G16" s="83">
        <v>13.8</v>
      </c>
      <c r="H16" s="97">
        <v>2.4</v>
      </c>
      <c r="I16" s="69">
        <v>11.4</v>
      </c>
      <c r="J16" s="181">
        <v>14263</v>
      </c>
      <c r="K16" s="182">
        <v>3814</v>
      </c>
      <c r="L16" s="183">
        <v>10449</v>
      </c>
      <c r="M16" s="122">
        <f t="shared" si="0"/>
        <v>10174.799999999999</v>
      </c>
      <c r="N16" s="127">
        <f t="shared" si="4"/>
        <v>2860.5</v>
      </c>
      <c r="O16" s="111">
        <f t="shared" si="5"/>
        <v>7314.2999999999993</v>
      </c>
      <c r="P16" s="83">
        <v>0.05</v>
      </c>
      <c r="Q16" s="127">
        <v>15509</v>
      </c>
      <c r="R16" s="97">
        <v>6.2</v>
      </c>
      <c r="S16" s="111">
        <v>1443</v>
      </c>
      <c r="T16" s="108">
        <f t="shared" si="3"/>
        <v>1197.69</v>
      </c>
    </row>
    <row r="17" spans="1:20" x14ac:dyDescent="0.25">
      <c r="A17" s="45" t="s">
        <v>16</v>
      </c>
      <c r="B17" s="45">
        <v>5</v>
      </c>
      <c r="C17" s="45" t="s">
        <v>19</v>
      </c>
      <c r="D17" s="57">
        <v>123739.19749576665</v>
      </c>
      <c r="E17" s="45">
        <v>0.19700000000000001</v>
      </c>
      <c r="F17" s="57">
        <v>24377</v>
      </c>
      <c r="G17" s="83">
        <v>13.8</v>
      </c>
      <c r="H17" s="97">
        <v>2.4</v>
      </c>
      <c r="I17" s="69">
        <v>11.4</v>
      </c>
      <c r="J17" s="181">
        <v>5690</v>
      </c>
      <c r="K17" s="182">
        <v>1521</v>
      </c>
      <c r="L17" s="183">
        <v>4169</v>
      </c>
      <c r="M17" s="122">
        <f t="shared" si="0"/>
        <v>4059.0499999999997</v>
      </c>
      <c r="N17" s="127">
        <f t="shared" si="4"/>
        <v>1140.75</v>
      </c>
      <c r="O17" s="111">
        <f t="shared" si="5"/>
        <v>2918.2999999999997</v>
      </c>
      <c r="P17" s="83">
        <v>0.05</v>
      </c>
      <c r="Q17" s="127">
        <v>6187</v>
      </c>
      <c r="R17" s="97">
        <v>6.2</v>
      </c>
      <c r="S17" s="111">
        <v>576</v>
      </c>
      <c r="T17" s="108">
        <f t="shared" si="3"/>
        <v>478.08</v>
      </c>
    </row>
    <row r="18" spans="1:20" x14ac:dyDescent="0.25">
      <c r="A18" s="45" t="s">
        <v>16</v>
      </c>
      <c r="B18" s="45">
        <v>6</v>
      </c>
      <c r="C18" s="45" t="s">
        <v>20</v>
      </c>
      <c r="D18" s="57">
        <v>610024.117342568</v>
      </c>
      <c r="E18" s="45">
        <v>0.19700000000000001</v>
      </c>
      <c r="F18" s="57">
        <v>120175</v>
      </c>
      <c r="G18" s="83">
        <v>13.8</v>
      </c>
      <c r="H18" s="97">
        <v>2.4</v>
      </c>
      <c r="I18" s="69">
        <v>11.4</v>
      </c>
      <c r="J18" s="181">
        <v>28048</v>
      </c>
      <c r="K18" s="182">
        <v>7498</v>
      </c>
      <c r="L18" s="183">
        <v>20550</v>
      </c>
      <c r="M18" s="122">
        <f t="shared" si="0"/>
        <v>20008.5</v>
      </c>
      <c r="N18" s="127">
        <f t="shared" si="4"/>
        <v>5623.5</v>
      </c>
      <c r="O18" s="111">
        <f t="shared" si="5"/>
        <v>14384.999999999998</v>
      </c>
      <c r="P18" s="83">
        <v>0.05</v>
      </c>
      <c r="Q18" s="127">
        <v>30501</v>
      </c>
      <c r="R18" s="97">
        <v>6.2</v>
      </c>
      <c r="S18" s="111">
        <v>2837</v>
      </c>
      <c r="T18" s="108">
        <f t="shared" si="3"/>
        <v>2354.71</v>
      </c>
    </row>
    <row r="19" spans="1:20" x14ac:dyDescent="0.25">
      <c r="A19" s="45" t="s">
        <v>16</v>
      </c>
      <c r="B19" s="45">
        <v>7</v>
      </c>
      <c r="C19" s="45" t="s">
        <v>21</v>
      </c>
      <c r="D19" s="57">
        <v>287380.35483530822</v>
      </c>
      <c r="E19" s="45">
        <v>0.19700000000000001</v>
      </c>
      <c r="F19" s="57">
        <v>56614</v>
      </c>
      <c r="G19" s="83">
        <v>13.8</v>
      </c>
      <c r="H19" s="97">
        <v>2.4</v>
      </c>
      <c r="I19" s="69">
        <v>11.4</v>
      </c>
      <c r="J19" s="181">
        <v>13214</v>
      </c>
      <c r="K19" s="182">
        <v>3533</v>
      </c>
      <c r="L19" s="183">
        <v>9681</v>
      </c>
      <c r="M19" s="122">
        <f t="shared" si="0"/>
        <v>9426.4500000000007</v>
      </c>
      <c r="N19" s="127">
        <f t="shared" si="4"/>
        <v>2649.75</v>
      </c>
      <c r="O19" s="111">
        <f t="shared" si="5"/>
        <v>6776.7</v>
      </c>
      <c r="P19" s="83">
        <v>0.05</v>
      </c>
      <c r="Q19" s="127">
        <v>14369</v>
      </c>
      <c r="R19" s="97">
        <v>6.2</v>
      </c>
      <c r="S19" s="111">
        <v>1337</v>
      </c>
      <c r="T19" s="108">
        <f t="shared" si="3"/>
        <v>1109.71</v>
      </c>
    </row>
    <row r="20" spans="1:20" x14ac:dyDescent="0.25">
      <c r="A20" s="45" t="s">
        <v>16</v>
      </c>
      <c r="B20" s="45">
        <v>8</v>
      </c>
      <c r="C20" s="45" t="s">
        <v>22</v>
      </c>
      <c r="D20" s="57">
        <v>298524.49959785881</v>
      </c>
      <c r="E20" s="45">
        <v>0.19700000000000001</v>
      </c>
      <c r="F20" s="57">
        <v>58809</v>
      </c>
      <c r="G20" s="83">
        <v>13.8</v>
      </c>
      <c r="H20" s="97">
        <v>2.4</v>
      </c>
      <c r="I20" s="69">
        <v>11.4</v>
      </c>
      <c r="J20" s="181">
        <v>13727</v>
      </c>
      <c r="K20" s="182">
        <v>3669</v>
      </c>
      <c r="L20" s="183">
        <v>10058</v>
      </c>
      <c r="M20" s="122">
        <f t="shared" si="0"/>
        <v>9792.3499999999985</v>
      </c>
      <c r="N20" s="127">
        <f t="shared" si="4"/>
        <v>2751.75</v>
      </c>
      <c r="O20" s="111">
        <f t="shared" si="5"/>
        <v>7040.5999999999995</v>
      </c>
      <c r="P20" s="83">
        <v>0.05</v>
      </c>
      <c r="Q20" s="127">
        <v>14926</v>
      </c>
      <c r="R20" s="97">
        <v>6.2</v>
      </c>
      <c r="S20" s="111">
        <v>1388</v>
      </c>
      <c r="T20" s="108">
        <f t="shared" si="3"/>
        <v>1152.04</v>
      </c>
    </row>
    <row r="21" spans="1:20" x14ac:dyDescent="0.25">
      <c r="A21" s="45" t="s">
        <v>16</v>
      </c>
      <c r="B21" s="45">
        <v>9</v>
      </c>
      <c r="C21" s="45" t="s">
        <v>23</v>
      </c>
      <c r="D21" s="57">
        <v>277598.17665679054</v>
      </c>
      <c r="E21" s="45">
        <v>0.19700000000000001</v>
      </c>
      <c r="F21" s="57">
        <v>54687</v>
      </c>
      <c r="G21" s="83">
        <v>13.8</v>
      </c>
      <c r="H21" s="97">
        <v>2.4</v>
      </c>
      <c r="I21" s="69">
        <v>11.4</v>
      </c>
      <c r="J21" s="181">
        <v>12764</v>
      </c>
      <c r="K21" s="182">
        <v>3411</v>
      </c>
      <c r="L21" s="183">
        <v>9353</v>
      </c>
      <c r="M21" s="122">
        <f t="shared" si="0"/>
        <v>9105.3499999999985</v>
      </c>
      <c r="N21" s="127">
        <f t="shared" si="4"/>
        <v>2558.25</v>
      </c>
      <c r="O21" s="111">
        <f t="shared" si="5"/>
        <v>6547.0999999999995</v>
      </c>
      <c r="P21" s="83">
        <v>0.05</v>
      </c>
      <c r="Q21" s="127">
        <v>13880</v>
      </c>
      <c r="R21" s="97">
        <v>6.2</v>
      </c>
      <c r="S21" s="111">
        <v>1292</v>
      </c>
      <c r="T21" s="108">
        <f t="shared" si="3"/>
        <v>1072.3599999999999</v>
      </c>
    </row>
    <row r="22" spans="1:20" x14ac:dyDescent="0.25">
      <c r="A22" s="45" t="s">
        <v>16</v>
      </c>
      <c r="B22" s="45">
        <v>10</v>
      </c>
      <c r="C22" s="45" t="s">
        <v>24</v>
      </c>
      <c r="D22" s="57">
        <v>244612.04872007461</v>
      </c>
      <c r="E22" s="45">
        <v>0.19700000000000001</v>
      </c>
      <c r="F22" s="57">
        <v>48189</v>
      </c>
      <c r="G22" s="83">
        <v>13.8</v>
      </c>
      <c r="H22" s="97">
        <v>2.4</v>
      </c>
      <c r="I22" s="69">
        <v>11.4</v>
      </c>
      <c r="J22" s="181">
        <v>11248</v>
      </c>
      <c r="K22" s="182">
        <v>3008</v>
      </c>
      <c r="L22" s="183">
        <v>8240</v>
      </c>
      <c r="M22" s="122">
        <f t="shared" si="0"/>
        <v>8024</v>
      </c>
      <c r="N22" s="127">
        <f t="shared" si="4"/>
        <v>2256</v>
      </c>
      <c r="O22" s="111">
        <f t="shared" si="5"/>
        <v>5768</v>
      </c>
      <c r="P22" s="83">
        <v>0.05</v>
      </c>
      <c r="Q22" s="127">
        <v>12231</v>
      </c>
      <c r="R22" s="97">
        <v>6.2</v>
      </c>
      <c r="S22" s="111">
        <v>1137</v>
      </c>
      <c r="T22" s="108">
        <f t="shared" si="3"/>
        <v>943.70999999999992</v>
      </c>
    </row>
    <row r="23" spans="1:20" x14ac:dyDescent="0.25">
      <c r="A23" s="46" t="s">
        <v>25</v>
      </c>
      <c r="B23" s="46"/>
      <c r="C23" s="46"/>
      <c r="D23" s="58">
        <v>2971000</v>
      </c>
      <c r="E23" s="46">
        <v>0.19700000000000001</v>
      </c>
      <c r="F23" s="58">
        <v>585288</v>
      </c>
      <c r="G23" s="84">
        <v>13.8</v>
      </c>
      <c r="H23" s="98">
        <v>2.4</v>
      </c>
      <c r="I23" s="70">
        <v>11.4</v>
      </c>
      <c r="J23" s="184">
        <v>136611</v>
      </c>
      <c r="K23" s="185">
        <v>36522</v>
      </c>
      <c r="L23" s="186">
        <v>100089</v>
      </c>
      <c r="M23" s="122">
        <f t="shared" si="0"/>
        <v>97453.799999999988</v>
      </c>
      <c r="N23" s="128">
        <f>K23*75%</f>
        <v>27391.5</v>
      </c>
      <c r="O23" s="111">
        <f t="shared" si="5"/>
        <v>70062.299999999988</v>
      </c>
      <c r="P23" s="84">
        <v>0.05</v>
      </c>
      <c r="Q23" s="128">
        <v>148550</v>
      </c>
      <c r="R23" s="98"/>
      <c r="S23" s="112">
        <v>13819</v>
      </c>
      <c r="T23" s="108">
        <f t="shared" si="3"/>
        <v>11469.769999999999</v>
      </c>
    </row>
    <row r="24" spans="1:20" x14ac:dyDescent="0.25">
      <c r="A24" s="41"/>
      <c r="B24" s="41"/>
      <c r="C24" s="41"/>
      <c r="D24" s="56"/>
      <c r="E24" s="41"/>
      <c r="F24" s="56"/>
      <c r="G24" s="80"/>
      <c r="H24" s="94"/>
      <c r="I24" s="66"/>
      <c r="J24" s="178"/>
      <c r="K24" s="179"/>
      <c r="L24" s="180"/>
      <c r="M24" s="123"/>
      <c r="N24" s="126"/>
      <c r="O24" s="110"/>
      <c r="P24" s="80"/>
      <c r="Q24" s="126"/>
      <c r="R24" s="94"/>
      <c r="S24" s="110"/>
      <c r="T24" s="108">
        <f t="shared" si="3"/>
        <v>0</v>
      </c>
    </row>
    <row r="25" spans="1:20" x14ac:dyDescent="0.25">
      <c r="A25" s="47" t="s">
        <v>26</v>
      </c>
      <c r="B25" s="47">
        <v>1</v>
      </c>
      <c r="C25" s="47" t="s">
        <v>26</v>
      </c>
      <c r="D25" s="59">
        <v>599192.86090809316</v>
      </c>
      <c r="E25" s="47">
        <v>0.20699999999999999</v>
      </c>
      <c r="F25" s="59">
        <v>124033</v>
      </c>
      <c r="G25" s="85">
        <v>8.8000000000000007</v>
      </c>
      <c r="H25" s="99">
        <v>1.4</v>
      </c>
      <c r="I25" s="71">
        <v>7.4</v>
      </c>
      <c r="J25" s="187">
        <v>18283</v>
      </c>
      <c r="K25" s="188">
        <v>4514</v>
      </c>
      <c r="L25" s="189">
        <v>13769</v>
      </c>
      <c r="M25" s="122">
        <f t="shared" si="0"/>
        <v>13023.8</v>
      </c>
      <c r="N25" s="129">
        <f>K25*75%</f>
        <v>3385.5</v>
      </c>
      <c r="O25" s="113">
        <f>L25*70%</f>
        <v>9638.2999999999993</v>
      </c>
      <c r="P25" s="85">
        <v>0.05</v>
      </c>
      <c r="Q25" s="129">
        <v>29960</v>
      </c>
      <c r="R25" s="99">
        <v>4.2</v>
      </c>
      <c r="S25" s="113">
        <v>1887</v>
      </c>
      <c r="T25" s="108">
        <f t="shared" si="3"/>
        <v>1566.21</v>
      </c>
    </row>
    <row r="26" spans="1:20" x14ac:dyDescent="0.25">
      <c r="A26" s="47" t="s">
        <v>26</v>
      </c>
      <c r="B26" s="47">
        <v>2</v>
      </c>
      <c r="C26" s="47" t="s">
        <v>27</v>
      </c>
      <c r="D26" s="59">
        <v>567316.8814422685</v>
      </c>
      <c r="E26" s="47">
        <v>0.20699999999999999</v>
      </c>
      <c r="F26" s="59">
        <v>117435</v>
      </c>
      <c r="G26" s="85">
        <v>8.1999999999999993</v>
      </c>
      <c r="H26" s="99">
        <v>1.1000000000000001</v>
      </c>
      <c r="I26" s="71">
        <v>7.1</v>
      </c>
      <c r="J26" s="187">
        <v>15866</v>
      </c>
      <c r="K26" s="188">
        <v>3359</v>
      </c>
      <c r="L26" s="189">
        <v>12507</v>
      </c>
      <c r="M26" s="122">
        <f t="shared" si="0"/>
        <v>11274.15</v>
      </c>
      <c r="N26" s="129">
        <f t="shared" ref="N26:N34" si="6">K26*75%</f>
        <v>2519.25</v>
      </c>
      <c r="O26" s="113">
        <f t="shared" ref="O26:O35" si="7">L26*70%</f>
        <v>8754.9</v>
      </c>
      <c r="P26" s="85">
        <v>0.05</v>
      </c>
      <c r="Q26" s="129">
        <v>28366</v>
      </c>
      <c r="R26" s="99">
        <v>5.0999999999999996</v>
      </c>
      <c r="S26" s="113">
        <v>2171</v>
      </c>
      <c r="T26" s="108">
        <f t="shared" si="3"/>
        <v>1801.9299999999998</v>
      </c>
    </row>
    <row r="27" spans="1:20" x14ac:dyDescent="0.25">
      <c r="A27" s="47" t="s">
        <v>26</v>
      </c>
      <c r="B27" s="47">
        <v>3</v>
      </c>
      <c r="C27" s="47" t="s">
        <v>28</v>
      </c>
      <c r="D27" s="59">
        <v>295953.35804341262</v>
      </c>
      <c r="E27" s="47">
        <v>0.20699999999999999</v>
      </c>
      <c r="F27" s="59">
        <v>61262</v>
      </c>
      <c r="G27" s="85">
        <v>7.5</v>
      </c>
      <c r="H27" s="99">
        <v>1.5</v>
      </c>
      <c r="I27" s="71">
        <v>6</v>
      </c>
      <c r="J27" s="187">
        <v>7903</v>
      </c>
      <c r="K27" s="188">
        <v>2389</v>
      </c>
      <c r="L27" s="189">
        <v>5514</v>
      </c>
      <c r="M27" s="122">
        <f t="shared" si="0"/>
        <v>5651.5499999999993</v>
      </c>
      <c r="N27" s="129">
        <f t="shared" si="6"/>
        <v>1791.75</v>
      </c>
      <c r="O27" s="113">
        <f t="shared" si="7"/>
        <v>3859.7999999999997</v>
      </c>
      <c r="P27" s="85">
        <v>0.05</v>
      </c>
      <c r="Q27" s="129">
        <v>14798</v>
      </c>
      <c r="R27" s="99">
        <v>6.3</v>
      </c>
      <c r="S27" s="113">
        <v>1398</v>
      </c>
      <c r="T27" s="108">
        <f t="shared" si="3"/>
        <v>1160.3399999999999</v>
      </c>
    </row>
    <row r="28" spans="1:20" x14ac:dyDescent="0.25">
      <c r="A28" s="47" t="s">
        <v>26</v>
      </c>
      <c r="B28" s="47">
        <v>4</v>
      </c>
      <c r="C28" s="47" t="s">
        <v>29</v>
      </c>
      <c r="D28" s="59">
        <v>250155.30029677227</v>
      </c>
      <c r="E28" s="47">
        <v>0.20699999999999999</v>
      </c>
      <c r="F28" s="59">
        <v>51782</v>
      </c>
      <c r="G28" s="85">
        <v>8.6999999999999993</v>
      </c>
      <c r="H28" s="99">
        <v>1</v>
      </c>
      <c r="I28" s="71">
        <v>7.6999999999999993</v>
      </c>
      <c r="J28" s="187">
        <v>7328</v>
      </c>
      <c r="K28" s="188">
        <v>1347</v>
      </c>
      <c r="L28" s="189">
        <v>5981</v>
      </c>
      <c r="M28" s="122">
        <f t="shared" si="0"/>
        <v>5196.95</v>
      </c>
      <c r="N28" s="129">
        <f t="shared" si="6"/>
        <v>1010.25</v>
      </c>
      <c r="O28" s="113">
        <f t="shared" si="7"/>
        <v>4186.7</v>
      </c>
      <c r="P28" s="85">
        <v>0.05</v>
      </c>
      <c r="Q28" s="129">
        <v>12508</v>
      </c>
      <c r="R28" s="99">
        <v>4.7</v>
      </c>
      <c r="S28" s="113">
        <v>882</v>
      </c>
      <c r="T28" s="108">
        <f t="shared" si="3"/>
        <v>732.06</v>
      </c>
    </row>
    <row r="29" spans="1:20" x14ac:dyDescent="0.25">
      <c r="A29" s="47" t="s">
        <v>26</v>
      </c>
      <c r="B29" s="47">
        <v>5</v>
      </c>
      <c r="C29" s="47" t="s">
        <v>30</v>
      </c>
      <c r="D29" s="59">
        <v>710216.20468872041</v>
      </c>
      <c r="E29" s="47">
        <v>0.20699999999999999</v>
      </c>
      <c r="F29" s="59">
        <v>147015</v>
      </c>
      <c r="G29" s="85">
        <v>11.6</v>
      </c>
      <c r="H29" s="99">
        <v>1.1000000000000001</v>
      </c>
      <c r="I29" s="71">
        <v>10.5</v>
      </c>
      <c r="J29" s="187">
        <v>27360</v>
      </c>
      <c r="K29" s="188">
        <v>4204</v>
      </c>
      <c r="L29" s="189">
        <v>23156</v>
      </c>
      <c r="M29" s="122">
        <f t="shared" si="0"/>
        <v>19362.199999999997</v>
      </c>
      <c r="N29" s="129">
        <f t="shared" si="6"/>
        <v>3153</v>
      </c>
      <c r="O29" s="113">
        <f t="shared" si="7"/>
        <v>16209.199999999999</v>
      </c>
      <c r="P29" s="85">
        <v>0.05</v>
      </c>
      <c r="Q29" s="129">
        <v>35511</v>
      </c>
      <c r="R29" s="99">
        <v>5.7</v>
      </c>
      <c r="S29" s="113">
        <v>3036</v>
      </c>
      <c r="T29" s="108">
        <f t="shared" si="3"/>
        <v>2519.8799999999997</v>
      </c>
    </row>
    <row r="30" spans="1:20" x14ac:dyDescent="0.25">
      <c r="A30" s="47" t="s">
        <v>26</v>
      </c>
      <c r="B30" s="47">
        <v>10</v>
      </c>
      <c r="C30" s="47" t="s">
        <v>164</v>
      </c>
      <c r="D30" s="59">
        <v>153200.22521527915</v>
      </c>
      <c r="E30" s="47">
        <v>0.20699999999999999</v>
      </c>
      <c r="F30" s="59">
        <v>31712</v>
      </c>
      <c r="G30" s="85">
        <v>8.8000000000000007</v>
      </c>
      <c r="H30" s="99">
        <v>1.4</v>
      </c>
      <c r="I30" s="71">
        <v>7.4</v>
      </c>
      <c r="J30" s="187">
        <v>4675</v>
      </c>
      <c r="K30" s="188">
        <v>1154</v>
      </c>
      <c r="L30" s="189">
        <v>3521</v>
      </c>
      <c r="M30" s="122">
        <f t="shared" si="0"/>
        <v>3330.2</v>
      </c>
      <c r="N30" s="129">
        <f t="shared" si="6"/>
        <v>865.5</v>
      </c>
      <c r="O30" s="113">
        <f t="shared" si="7"/>
        <v>2464.6999999999998</v>
      </c>
      <c r="P30" s="85">
        <v>0.05</v>
      </c>
      <c r="Q30" s="129">
        <v>7660</v>
      </c>
      <c r="R30" s="99">
        <v>4.9000000000000004</v>
      </c>
      <c r="S30" s="113">
        <v>563</v>
      </c>
      <c r="T30" s="108">
        <f t="shared" si="3"/>
        <v>467.28999999999996</v>
      </c>
    </row>
    <row r="31" spans="1:20" x14ac:dyDescent="0.25">
      <c r="A31" s="47" t="s">
        <v>26</v>
      </c>
      <c r="B31" s="47">
        <v>6</v>
      </c>
      <c r="C31" s="47" t="s">
        <v>31</v>
      </c>
      <c r="D31" s="59">
        <v>159527.91342002549</v>
      </c>
      <c r="E31" s="47">
        <v>0.20699999999999999</v>
      </c>
      <c r="F31" s="59">
        <v>33022</v>
      </c>
      <c r="G31" s="85">
        <v>8.5</v>
      </c>
      <c r="H31" s="99">
        <v>1.8</v>
      </c>
      <c r="I31" s="71">
        <v>6.7</v>
      </c>
      <c r="J31" s="187">
        <v>4864</v>
      </c>
      <c r="K31" s="188">
        <v>1544</v>
      </c>
      <c r="L31" s="189">
        <v>3320</v>
      </c>
      <c r="M31" s="122">
        <f t="shared" si="0"/>
        <v>3482</v>
      </c>
      <c r="N31" s="129">
        <f t="shared" si="6"/>
        <v>1158</v>
      </c>
      <c r="O31" s="113">
        <f t="shared" si="7"/>
        <v>2324</v>
      </c>
      <c r="P31" s="85">
        <v>0.05</v>
      </c>
      <c r="Q31" s="129">
        <v>7976</v>
      </c>
      <c r="R31" s="99">
        <v>5.8</v>
      </c>
      <c r="S31" s="113">
        <v>695</v>
      </c>
      <c r="T31" s="108">
        <f t="shared" si="3"/>
        <v>576.85</v>
      </c>
    </row>
    <row r="32" spans="1:20" x14ac:dyDescent="0.25">
      <c r="A32" s="47" t="s">
        <v>26</v>
      </c>
      <c r="B32" s="47">
        <v>7</v>
      </c>
      <c r="C32" s="47" t="s">
        <v>32</v>
      </c>
      <c r="D32" s="59">
        <v>261131.03107902416</v>
      </c>
      <c r="E32" s="47">
        <v>0.20699999999999999</v>
      </c>
      <c r="F32" s="59">
        <v>54054</v>
      </c>
      <c r="G32" s="85">
        <v>6.7</v>
      </c>
      <c r="H32" s="99">
        <v>0.9</v>
      </c>
      <c r="I32" s="71">
        <v>5.8</v>
      </c>
      <c r="J32" s="187">
        <v>5968</v>
      </c>
      <c r="K32" s="188">
        <v>1264</v>
      </c>
      <c r="L32" s="189">
        <v>4704</v>
      </c>
      <c r="M32" s="122">
        <f t="shared" si="0"/>
        <v>4240.7999999999993</v>
      </c>
      <c r="N32" s="129">
        <f t="shared" si="6"/>
        <v>948</v>
      </c>
      <c r="O32" s="113">
        <f t="shared" si="7"/>
        <v>3292.7999999999997</v>
      </c>
      <c r="P32" s="85">
        <v>0.05</v>
      </c>
      <c r="Q32" s="129">
        <v>13057</v>
      </c>
      <c r="R32" s="99">
        <v>5.6</v>
      </c>
      <c r="S32" s="113">
        <v>1097</v>
      </c>
      <c r="T32" s="108">
        <f t="shared" si="3"/>
        <v>910.51</v>
      </c>
    </row>
    <row r="33" spans="1:20" x14ac:dyDescent="0.25">
      <c r="A33" s="47" t="s">
        <v>26</v>
      </c>
      <c r="B33" s="47">
        <v>8</v>
      </c>
      <c r="C33" s="47" t="s">
        <v>33</v>
      </c>
      <c r="D33" s="59">
        <v>101993.25612099991</v>
      </c>
      <c r="E33" s="47">
        <v>0.20699999999999999</v>
      </c>
      <c r="F33" s="59">
        <v>21113</v>
      </c>
      <c r="G33" s="85">
        <v>8.6999999999999993</v>
      </c>
      <c r="H33" s="99">
        <v>1.3</v>
      </c>
      <c r="I33" s="71">
        <v>7.3999999999999995</v>
      </c>
      <c r="J33" s="187">
        <v>3057</v>
      </c>
      <c r="K33" s="188">
        <v>712</v>
      </c>
      <c r="L33" s="189">
        <v>2345</v>
      </c>
      <c r="M33" s="122">
        <f t="shared" si="0"/>
        <v>2175.5</v>
      </c>
      <c r="N33" s="129">
        <f t="shared" si="6"/>
        <v>534</v>
      </c>
      <c r="O33" s="113">
        <f t="shared" si="7"/>
        <v>1641.5</v>
      </c>
      <c r="P33" s="85">
        <v>0.05</v>
      </c>
      <c r="Q33" s="129">
        <v>5100</v>
      </c>
      <c r="R33" s="99">
        <v>4.2</v>
      </c>
      <c r="S33" s="113">
        <v>321</v>
      </c>
      <c r="T33" s="108">
        <f t="shared" si="3"/>
        <v>266.43</v>
      </c>
    </row>
    <row r="34" spans="1:20" x14ac:dyDescent="0.25">
      <c r="A34" s="47" t="s">
        <v>26</v>
      </c>
      <c r="B34" s="47">
        <v>9</v>
      </c>
      <c r="C34" s="47" t="s">
        <v>34</v>
      </c>
      <c r="D34" s="59">
        <v>143312.96878540426</v>
      </c>
      <c r="E34" s="47">
        <v>0.20699999999999999</v>
      </c>
      <c r="F34" s="59">
        <v>29666</v>
      </c>
      <c r="G34" s="85">
        <v>7.5</v>
      </c>
      <c r="H34" s="99">
        <v>0.9</v>
      </c>
      <c r="I34" s="71">
        <v>6.6</v>
      </c>
      <c r="J34" s="187">
        <v>3631</v>
      </c>
      <c r="K34" s="188">
        <v>694</v>
      </c>
      <c r="L34" s="189">
        <v>2937</v>
      </c>
      <c r="M34" s="122">
        <f t="shared" si="0"/>
        <v>2576.4</v>
      </c>
      <c r="N34" s="129">
        <f t="shared" si="6"/>
        <v>520.5</v>
      </c>
      <c r="O34" s="113">
        <f t="shared" si="7"/>
        <v>2055.9</v>
      </c>
      <c r="P34" s="85">
        <v>0.05</v>
      </c>
      <c r="Q34" s="129">
        <v>7166</v>
      </c>
      <c r="R34" s="99">
        <v>3.6</v>
      </c>
      <c r="S34" s="113">
        <v>387</v>
      </c>
      <c r="T34" s="108">
        <f t="shared" si="3"/>
        <v>321.20999999999998</v>
      </c>
    </row>
    <row r="35" spans="1:20" x14ac:dyDescent="0.25">
      <c r="A35" s="48" t="s">
        <v>35</v>
      </c>
      <c r="B35" s="48"/>
      <c r="C35" s="48"/>
      <c r="D35" s="60">
        <v>3241999.9999999995</v>
      </c>
      <c r="E35" s="48">
        <v>0.20699999999999999</v>
      </c>
      <c r="F35" s="60">
        <v>671094</v>
      </c>
      <c r="G35" s="86"/>
      <c r="H35" s="100"/>
      <c r="I35" s="72"/>
      <c r="J35" s="190">
        <v>98935</v>
      </c>
      <c r="K35" s="191">
        <v>21181</v>
      </c>
      <c r="L35" s="192">
        <v>77754</v>
      </c>
      <c r="M35" s="122">
        <f t="shared" si="0"/>
        <v>70313.549999999988</v>
      </c>
      <c r="N35" s="130">
        <f>K35*75%</f>
        <v>15885.75</v>
      </c>
      <c r="O35" s="113">
        <f t="shared" si="7"/>
        <v>54427.799999999996</v>
      </c>
      <c r="P35" s="86">
        <v>0.05</v>
      </c>
      <c r="Q35" s="130">
        <v>162102</v>
      </c>
      <c r="R35" s="100"/>
      <c r="S35" s="114">
        <v>12437</v>
      </c>
      <c r="T35" s="108">
        <f t="shared" si="3"/>
        <v>10322.709999999999</v>
      </c>
    </row>
    <row r="36" spans="1:20" x14ac:dyDescent="0.25">
      <c r="A36" s="41"/>
      <c r="B36" s="41"/>
      <c r="C36" s="41"/>
      <c r="D36" s="56"/>
      <c r="E36" s="41"/>
      <c r="F36" s="56"/>
      <c r="G36" s="80"/>
      <c r="H36" s="94"/>
      <c r="I36" s="66"/>
      <c r="J36" s="178"/>
      <c r="K36" s="179"/>
      <c r="L36" s="180"/>
      <c r="M36" s="123"/>
      <c r="N36" s="126"/>
      <c r="O36" s="110"/>
      <c r="P36" s="80"/>
      <c r="Q36" s="126"/>
      <c r="R36" s="94"/>
      <c r="S36" s="110"/>
      <c r="T36" s="108">
        <f t="shared" si="3"/>
        <v>0</v>
      </c>
    </row>
    <row r="37" spans="1:20" x14ac:dyDescent="0.25">
      <c r="A37" s="49" t="s">
        <v>36</v>
      </c>
      <c r="B37" s="49">
        <v>1</v>
      </c>
      <c r="C37" s="49" t="s">
        <v>36</v>
      </c>
      <c r="D37" s="61">
        <v>543177.62237426988</v>
      </c>
      <c r="E37" s="49">
        <v>0.1989661509039069</v>
      </c>
      <c r="F37" s="61">
        <v>108074</v>
      </c>
      <c r="G37" s="87">
        <v>14</v>
      </c>
      <c r="H37" s="101">
        <v>2</v>
      </c>
      <c r="I37" s="73">
        <v>12</v>
      </c>
      <c r="J37" s="193">
        <v>25073</v>
      </c>
      <c r="K37" s="194">
        <v>5619</v>
      </c>
      <c r="L37" s="195">
        <v>19454</v>
      </c>
      <c r="M37" s="122">
        <f t="shared" si="0"/>
        <v>17832.05</v>
      </c>
      <c r="N37" s="131">
        <f>K37*75%</f>
        <v>4214.25</v>
      </c>
      <c r="O37" s="115">
        <f>L37*70%</f>
        <v>13617.8</v>
      </c>
      <c r="P37" s="87">
        <v>0.05</v>
      </c>
      <c r="Q37" s="131">
        <v>27159</v>
      </c>
      <c r="R37" s="101">
        <v>4.7</v>
      </c>
      <c r="S37" s="115">
        <v>1914</v>
      </c>
      <c r="T37" s="108">
        <f t="shared" si="3"/>
        <v>1588.62</v>
      </c>
    </row>
    <row r="38" spans="1:20" x14ac:dyDescent="0.25">
      <c r="A38" s="49" t="s">
        <v>36</v>
      </c>
      <c r="B38" s="49">
        <v>2</v>
      </c>
      <c r="C38" s="49" t="s">
        <v>37</v>
      </c>
      <c r="D38" s="61">
        <v>249879.14418588724</v>
      </c>
      <c r="E38" s="49">
        <v>0.1989661509039069</v>
      </c>
      <c r="F38" s="61">
        <v>49717</v>
      </c>
      <c r="G38" s="87">
        <v>14</v>
      </c>
      <c r="H38" s="101">
        <v>2</v>
      </c>
      <c r="I38" s="73">
        <v>12</v>
      </c>
      <c r="J38" s="193">
        <v>11533</v>
      </c>
      <c r="K38" s="194">
        <v>2584</v>
      </c>
      <c r="L38" s="195">
        <v>8949</v>
      </c>
      <c r="M38" s="122">
        <f t="shared" si="0"/>
        <v>8202.2999999999993</v>
      </c>
      <c r="N38" s="131">
        <f t="shared" ref="N38:N44" si="8">K38*75%</f>
        <v>1938</v>
      </c>
      <c r="O38" s="115">
        <f t="shared" ref="O38:O45" si="9">L38*70%</f>
        <v>6264.2999999999993</v>
      </c>
      <c r="P38" s="87">
        <v>0.05</v>
      </c>
      <c r="Q38" s="131">
        <v>12494</v>
      </c>
      <c r="R38" s="101">
        <v>4.7</v>
      </c>
      <c r="S38" s="115">
        <v>881</v>
      </c>
      <c r="T38" s="108">
        <f t="shared" si="3"/>
        <v>731.23</v>
      </c>
    </row>
    <row r="39" spans="1:20" x14ac:dyDescent="0.25">
      <c r="A39" s="49" t="s">
        <v>36</v>
      </c>
      <c r="B39" s="49">
        <v>3</v>
      </c>
      <c r="C39" s="49" t="s">
        <v>38</v>
      </c>
      <c r="D39" s="61">
        <v>348226.32118497335</v>
      </c>
      <c r="E39" s="49">
        <v>0.1989661509039069</v>
      </c>
      <c r="F39" s="61">
        <v>69285</v>
      </c>
      <c r="G39" s="87">
        <v>14</v>
      </c>
      <c r="H39" s="101">
        <v>2</v>
      </c>
      <c r="I39" s="73">
        <v>12</v>
      </c>
      <c r="J39" s="193">
        <v>16075</v>
      </c>
      <c r="K39" s="194">
        <v>3604</v>
      </c>
      <c r="L39" s="195">
        <v>12471</v>
      </c>
      <c r="M39" s="122">
        <f t="shared" si="0"/>
        <v>11432.699999999999</v>
      </c>
      <c r="N39" s="131">
        <f t="shared" si="8"/>
        <v>2703</v>
      </c>
      <c r="O39" s="115">
        <f t="shared" si="9"/>
        <v>8729.6999999999989</v>
      </c>
      <c r="P39" s="87">
        <v>0.05</v>
      </c>
      <c r="Q39" s="131">
        <v>17411</v>
      </c>
      <c r="R39" s="101">
        <v>4.7</v>
      </c>
      <c r="S39" s="115">
        <v>1227</v>
      </c>
      <c r="T39" s="108">
        <f t="shared" si="3"/>
        <v>1018.41</v>
      </c>
    </row>
    <row r="40" spans="1:20" x14ac:dyDescent="0.25">
      <c r="A40" s="49" t="s">
        <v>36</v>
      </c>
      <c r="B40" s="49">
        <v>4</v>
      </c>
      <c r="C40" s="49" t="s">
        <v>39</v>
      </c>
      <c r="D40" s="61">
        <v>291528.12342830724</v>
      </c>
      <c r="E40" s="49">
        <v>0.1989661509039069</v>
      </c>
      <c r="F40" s="61">
        <v>58004</v>
      </c>
      <c r="G40" s="87">
        <v>14</v>
      </c>
      <c r="H40" s="101">
        <v>2</v>
      </c>
      <c r="I40" s="73">
        <v>12</v>
      </c>
      <c r="J40" s="193">
        <v>13458</v>
      </c>
      <c r="K40" s="194">
        <v>3016</v>
      </c>
      <c r="L40" s="195">
        <v>10442</v>
      </c>
      <c r="M40" s="122">
        <f t="shared" si="0"/>
        <v>9571.4</v>
      </c>
      <c r="N40" s="131">
        <f t="shared" si="8"/>
        <v>2262</v>
      </c>
      <c r="O40" s="115">
        <f t="shared" si="9"/>
        <v>7309.4</v>
      </c>
      <c r="P40" s="87">
        <v>0.05</v>
      </c>
      <c r="Q40" s="131">
        <v>14576</v>
      </c>
      <c r="R40" s="101">
        <v>4.7</v>
      </c>
      <c r="S40" s="115">
        <v>1028</v>
      </c>
      <c r="T40" s="108">
        <f t="shared" si="3"/>
        <v>853.24</v>
      </c>
    </row>
    <row r="41" spans="1:20" x14ac:dyDescent="0.25">
      <c r="A41" s="49" t="s">
        <v>36</v>
      </c>
      <c r="B41" s="49">
        <v>5</v>
      </c>
      <c r="C41" s="49" t="s">
        <v>40</v>
      </c>
      <c r="D41" s="61">
        <v>448619.91691831587</v>
      </c>
      <c r="E41" s="49">
        <v>0.1989661509039069</v>
      </c>
      <c r="F41" s="61">
        <v>89260</v>
      </c>
      <c r="G41" s="87">
        <v>14</v>
      </c>
      <c r="H41" s="101">
        <v>2</v>
      </c>
      <c r="I41" s="73">
        <v>12</v>
      </c>
      <c r="J41" s="193">
        <v>20708</v>
      </c>
      <c r="K41" s="194">
        <v>4641</v>
      </c>
      <c r="L41" s="195">
        <v>16067</v>
      </c>
      <c r="M41" s="122">
        <f t="shared" si="0"/>
        <v>14727.65</v>
      </c>
      <c r="N41" s="131">
        <f t="shared" si="8"/>
        <v>3480.75</v>
      </c>
      <c r="O41" s="115">
        <f t="shared" si="9"/>
        <v>11246.9</v>
      </c>
      <c r="P41" s="87">
        <v>0.05</v>
      </c>
      <c r="Q41" s="131">
        <v>22431</v>
      </c>
      <c r="R41" s="101">
        <v>4.7</v>
      </c>
      <c r="S41" s="115">
        <v>1581</v>
      </c>
      <c r="T41" s="108">
        <f t="shared" si="3"/>
        <v>1312.23</v>
      </c>
    </row>
    <row r="42" spans="1:20" x14ac:dyDescent="0.25">
      <c r="A42" s="49" t="s">
        <v>36</v>
      </c>
      <c r="B42" s="49">
        <v>6</v>
      </c>
      <c r="C42" s="49" t="s">
        <v>41</v>
      </c>
      <c r="D42" s="61">
        <v>411138.65909329249</v>
      </c>
      <c r="E42" s="49">
        <v>0.1989661509039069</v>
      </c>
      <c r="F42" s="61">
        <v>81803</v>
      </c>
      <c r="G42" s="87">
        <v>14</v>
      </c>
      <c r="H42" s="101">
        <v>2</v>
      </c>
      <c r="I42" s="73">
        <v>12</v>
      </c>
      <c r="J42" s="193">
        <v>18978</v>
      </c>
      <c r="K42" s="194">
        <v>4254</v>
      </c>
      <c r="L42" s="195">
        <v>14724</v>
      </c>
      <c r="M42" s="122">
        <f t="shared" si="0"/>
        <v>13497.3</v>
      </c>
      <c r="N42" s="131">
        <f t="shared" si="8"/>
        <v>3190.5</v>
      </c>
      <c r="O42" s="115">
        <f t="shared" si="9"/>
        <v>10306.799999999999</v>
      </c>
      <c r="P42" s="87">
        <v>0.05</v>
      </c>
      <c r="Q42" s="131">
        <v>20557</v>
      </c>
      <c r="R42" s="101">
        <v>4.7</v>
      </c>
      <c r="S42" s="115">
        <v>1449</v>
      </c>
      <c r="T42" s="108">
        <f t="shared" si="3"/>
        <v>1202.6699999999998</v>
      </c>
    </row>
    <row r="43" spans="1:20" x14ac:dyDescent="0.25">
      <c r="A43" s="49" t="s">
        <v>36</v>
      </c>
      <c r="B43" s="49">
        <v>7</v>
      </c>
      <c r="C43" s="49" t="s">
        <v>42</v>
      </c>
      <c r="D43" s="61">
        <v>269892.80022942706</v>
      </c>
      <c r="E43" s="49">
        <v>0.1989661509039069</v>
      </c>
      <c r="F43" s="61">
        <v>53700</v>
      </c>
      <c r="G43" s="87">
        <v>14</v>
      </c>
      <c r="H43" s="101">
        <v>2</v>
      </c>
      <c r="I43" s="73">
        <v>12</v>
      </c>
      <c r="J43" s="193">
        <v>12458</v>
      </c>
      <c r="K43" s="194">
        <v>2792</v>
      </c>
      <c r="L43" s="195">
        <v>9666</v>
      </c>
      <c r="M43" s="122">
        <f t="shared" si="0"/>
        <v>8860.2000000000007</v>
      </c>
      <c r="N43" s="131">
        <f t="shared" si="8"/>
        <v>2094</v>
      </c>
      <c r="O43" s="115">
        <f t="shared" si="9"/>
        <v>6766.2</v>
      </c>
      <c r="P43" s="87">
        <v>0.05</v>
      </c>
      <c r="Q43" s="131">
        <v>13495</v>
      </c>
      <c r="R43" s="101">
        <v>4.7</v>
      </c>
      <c r="S43" s="115">
        <v>951</v>
      </c>
      <c r="T43" s="108">
        <f t="shared" si="3"/>
        <v>789.32999999999993</v>
      </c>
    </row>
    <row r="44" spans="1:20" x14ac:dyDescent="0.25">
      <c r="A44" s="49" t="s">
        <v>36</v>
      </c>
      <c r="B44" s="49">
        <v>8</v>
      </c>
      <c r="C44" s="49" t="s">
        <v>43</v>
      </c>
      <c r="D44" s="61">
        <v>305537.41258552682</v>
      </c>
      <c r="E44" s="49">
        <v>0.1989661509039069</v>
      </c>
      <c r="F44" s="61">
        <v>60792</v>
      </c>
      <c r="G44" s="87">
        <v>14</v>
      </c>
      <c r="H44" s="101">
        <v>2</v>
      </c>
      <c r="I44" s="73">
        <v>12</v>
      </c>
      <c r="J44" s="193">
        <v>14105</v>
      </c>
      <c r="K44" s="194">
        <v>3162</v>
      </c>
      <c r="L44" s="195">
        <v>10943</v>
      </c>
      <c r="M44" s="122">
        <f t="shared" si="0"/>
        <v>10031.599999999999</v>
      </c>
      <c r="N44" s="131">
        <f t="shared" si="8"/>
        <v>2371.5</v>
      </c>
      <c r="O44" s="115">
        <f t="shared" si="9"/>
        <v>7660.0999999999995</v>
      </c>
      <c r="P44" s="87">
        <v>0.05</v>
      </c>
      <c r="Q44" s="131">
        <v>15277</v>
      </c>
      <c r="R44" s="101">
        <v>4.7</v>
      </c>
      <c r="S44" s="115">
        <v>1077</v>
      </c>
      <c r="T44" s="108">
        <f t="shared" si="3"/>
        <v>893.91</v>
      </c>
    </row>
    <row r="45" spans="1:20" x14ac:dyDescent="0.25">
      <c r="A45" s="46" t="s">
        <v>44</v>
      </c>
      <c r="B45" s="46"/>
      <c r="C45" s="46"/>
      <c r="D45" s="58">
        <v>2868000</v>
      </c>
      <c r="E45" s="46">
        <v>0.1989661509039069</v>
      </c>
      <c r="F45" s="58">
        <v>570635</v>
      </c>
      <c r="G45" s="84">
        <v>14</v>
      </c>
      <c r="H45" s="98">
        <v>2</v>
      </c>
      <c r="I45" s="70">
        <v>12</v>
      </c>
      <c r="J45" s="184">
        <v>132388</v>
      </c>
      <c r="K45" s="185">
        <v>29672</v>
      </c>
      <c r="L45" s="186">
        <v>102716</v>
      </c>
      <c r="M45" s="122">
        <f t="shared" si="0"/>
        <v>94155.199999999997</v>
      </c>
      <c r="N45" s="128">
        <f>K45*75%</f>
        <v>22254</v>
      </c>
      <c r="O45" s="115">
        <f t="shared" si="9"/>
        <v>71901.2</v>
      </c>
      <c r="P45" s="84">
        <v>0.05</v>
      </c>
      <c r="Q45" s="128">
        <v>143400</v>
      </c>
      <c r="R45" s="98"/>
      <c r="S45" s="112">
        <v>10108</v>
      </c>
      <c r="T45" s="108">
        <f t="shared" si="3"/>
        <v>8389.64</v>
      </c>
    </row>
    <row r="46" spans="1:20" x14ac:dyDescent="0.25">
      <c r="A46" s="41"/>
      <c r="B46" s="41"/>
      <c r="C46" s="41"/>
      <c r="D46" s="56"/>
      <c r="E46" s="41"/>
      <c r="F46" s="56"/>
      <c r="G46" s="80"/>
      <c r="H46" s="94"/>
      <c r="I46" s="66"/>
      <c r="J46" s="178"/>
      <c r="K46" s="179"/>
      <c r="L46" s="180"/>
      <c r="M46" s="123"/>
      <c r="N46" s="126"/>
      <c r="O46" s="110"/>
      <c r="P46" s="80"/>
      <c r="Q46" s="126"/>
      <c r="R46" s="94"/>
      <c r="S46" s="110"/>
      <c r="T46" s="108">
        <f t="shared" si="3"/>
        <v>0</v>
      </c>
    </row>
    <row r="47" spans="1:20" x14ac:dyDescent="0.25">
      <c r="A47" s="50" t="s">
        <v>45</v>
      </c>
      <c r="B47" s="50">
        <v>1</v>
      </c>
      <c r="C47" s="50" t="s">
        <v>46</v>
      </c>
      <c r="D47" s="62">
        <v>389705.45027069742</v>
      </c>
      <c r="E47" s="50">
        <v>0.19542890734693699</v>
      </c>
      <c r="F47" s="62">
        <v>76160</v>
      </c>
      <c r="G47" s="88">
        <v>8.3000000000000007</v>
      </c>
      <c r="H47" s="102">
        <v>0.8</v>
      </c>
      <c r="I47" s="74">
        <v>7.5000000000000009</v>
      </c>
      <c r="J47" s="196">
        <v>10151</v>
      </c>
      <c r="K47" s="197">
        <v>1583</v>
      </c>
      <c r="L47" s="198">
        <v>8568</v>
      </c>
      <c r="M47" s="122">
        <f t="shared" si="0"/>
        <v>7184.8499999999995</v>
      </c>
      <c r="N47" s="132">
        <f>K47*75%</f>
        <v>1187.25</v>
      </c>
      <c r="O47" s="116">
        <f>L47*70%</f>
        <v>5997.5999999999995</v>
      </c>
      <c r="P47" s="88">
        <v>0.05</v>
      </c>
      <c r="Q47" s="132">
        <v>19485</v>
      </c>
      <c r="R47" s="102">
        <v>4.4000000000000004</v>
      </c>
      <c r="S47" s="116">
        <v>1286</v>
      </c>
      <c r="T47" s="108">
        <f t="shared" si="3"/>
        <v>1067.3799999999999</v>
      </c>
    </row>
    <row r="48" spans="1:20" x14ac:dyDescent="0.25">
      <c r="A48" s="50" t="s">
        <v>45</v>
      </c>
      <c r="B48" s="50">
        <v>2</v>
      </c>
      <c r="C48" s="50" t="s">
        <v>47</v>
      </c>
      <c r="D48" s="62">
        <v>322885.66997000977</v>
      </c>
      <c r="E48" s="50">
        <v>0.19542890734693738</v>
      </c>
      <c r="F48" s="62">
        <v>63101</v>
      </c>
      <c r="G48" s="88">
        <v>9.3000000000000007</v>
      </c>
      <c r="H48" s="102">
        <v>1.2</v>
      </c>
      <c r="I48" s="74">
        <v>8.1000000000000014</v>
      </c>
      <c r="J48" s="196">
        <v>9635</v>
      </c>
      <c r="K48" s="197">
        <v>1968</v>
      </c>
      <c r="L48" s="198">
        <v>7667</v>
      </c>
      <c r="M48" s="122">
        <f t="shared" si="0"/>
        <v>6842.9</v>
      </c>
      <c r="N48" s="132">
        <f t="shared" ref="N48:N54" si="10">K48*75%</f>
        <v>1476</v>
      </c>
      <c r="O48" s="116">
        <f t="shared" ref="O48:O55" si="11">L48*70%</f>
        <v>5366.9</v>
      </c>
      <c r="P48" s="88">
        <v>0.05</v>
      </c>
      <c r="Q48" s="132">
        <v>16144</v>
      </c>
      <c r="R48" s="102">
        <v>4.7</v>
      </c>
      <c r="S48" s="116">
        <v>1139</v>
      </c>
      <c r="T48" s="108">
        <f t="shared" si="3"/>
        <v>945.37</v>
      </c>
    </row>
    <row r="49" spans="1:20" x14ac:dyDescent="0.25">
      <c r="A49" s="50" t="s">
        <v>45</v>
      </c>
      <c r="B49" s="50">
        <v>3</v>
      </c>
      <c r="C49" s="50" t="s">
        <v>48</v>
      </c>
      <c r="D49" s="62">
        <v>254022.77490637256</v>
      </c>
      <c r="E49" s="50">
        <v>0.19542890734693738</v>
      </c>
      <c r="F49" s="62">
        <v>49643</v>
      </c>
      <c r="G49" s="88">
        <v>9.8000000000000007</v>
      </c>
      <c r="H49" s="102">
        <v>1.3</v>
      </c>
      <c r="I49" s="74">
        <v>8.5</v>
      </c>
      <c r="J49" s="196">
        <v>8007</v>
      </c>
      <c r="K49" s="197">
        <v>1677</v>
      </c>
      <c r="L49" s="198">
        <v>6330</v>
      </c>
      <c r="M49" s="122">
        <f t="shared" si="0"/>
        <v>5688.75</v>
      </c>
      <c r="N49" s="132">
        <f t="shared" si="10"/>
        <v>1257.75</v>
      </c>
      <c r="O49" s="116">
        <f t="shared" si="11"/>
        <v>4431</v>
      </c>
      <c r="P49" s="88">
        <v>0.05</v>
      </c>
      <c r="Q49" s="132">
        <v>12701</v>
      </c>
      <c r="R49" s="102">
        <v>8.1999999999999993</v>
      </c>
      <c r="S49" s="116">
        <v>1562</v>
      </c>
      <c r="T49" s="108">
        <f t="shared" si="3"/>
        <v>1296.46</v>
      </c>
    </row>
    <row r="50" spans="1:20" x14ac:dyDescent="0.25">
      <c r="A50" s="50" t="s">
        <v>45</v>
      </c>
      <c r="B50" s="50">
        <v>4</v>
      </c>
      <c r="C50" s="50" t="s">
        <v>49</v>
      </c>
      <c r="D50" s="62">
        <v>303702.20730073185</v>
      </c>
      <c r="E50" s="50">
        <v>0.19542890734693738</v>
      </c>
      <c r="F50" s="62">
        <v>59352</v>
      </c>
      <c r="G50" s="88">
        <v>11.8</v>
      </c>
      <c r="H50" s="102">
        <v>3.1</v>
      </c>
      <c r="I50" s="74">
        <v>8.7000000000000011</v>
      </c>
      <c r="J50" s="196">
        <v>12530</v>
      </c>
      <c r="K50" s="197">
        <v>4784</v>
      </c>
      <c r="L50" s="198">
        <v>7746</v>
      </c>
      <c r="M50" s="122">
        <f t="shared" si="0"/>
        <v>9010.2000000000007</v>
      </c>
      <c r="N50" s="132">
        <f t="shared" si="10"/>
        <v>3588</v>
      </c>
      <c r="O50" s="116">
        <f t="shared" si="11"/>
        <v>5422.2</v>
      </c>
      <c r="P50" s="88">
        <v>0.05</v>
      </c>
      <c r="Q50" s="132">
        <v>15185</v>
      </c>
      <c r="R50" s="102">
        <v>4.8</v>
      </c>
      <c r="S50" s="116">
        <v>1094</v>
      </c>
      <c r="T50" s="108">
        <f t="shared" si="3"/>
        <v>908.02</v>
      </c>
    </row>
    <row r="51" spans="1:20" x14ac:dyDescent="0.25">
      <c r="A51" s="50" t="s">
        <v>45</v>
      </c>
      <c r="B51" s="50">
        <v>5</v>
      </c>
      <c r="C51" s="50" t="s">
        <v>50</v>
      </c>
      <c r="D51" s="62">
        <v>443607.15642532142</v>
      </c>
      <c r="E51" s="50">
        <v>0.19542890734693738</v>
      </c>
      <c r="F51" s="62">
        <v>86694</v>
      </c>
      <c r="G51" s="88">
        <v>13.4</v>
      </c>
      <c r="H51" s="102">
        <v>2.8</v>
      </c>
      <c r="I51" s="74">
        <v>10.600000000000001</v>
      </c>
      <c r="J51" s="196">
        <v>20095</v>
      </c>
      <c r="K51" s="197">
        <v>6310</v>
      </c>
      <c r="L51" s="198">
        <v>13785</v>
      </c>
      <c r="M51" s="122">
        <f t="shared" si="0"/>
        <v>14382</v>
      </c>
      <c r="N51" s="132">
        <f t="shared" si="10"/>
        <v>4732.5</v>
      </c>
      <c r="O51" s="116">
        <f t="shared" si="11"/>
        <v>9649.5</v>
      </c>
      <c r="P51" s="88">
        <v>0.05</v>
      </c>
      <c r="Q51" s="132">
        <v>22180</v>
      </c>
      <c r="R51" s="102">
        <v>8.6</v>
      </c>
      <c r="S51" s="116">
        <v>2861</v>
      </c>
      <c r="T51" s="108">
        <f t="shared" si="3"/>
        <v>2374.63</v>
      </c>
    </row>
    <row r="52" spans="1:20" x14ac:dyDescent="0.25">
      <c r="A52" s="50" t="s">
        <v>45</v>
      </c>
      <c r="B52" s="50">
        <v>6</v>
      </c>
      <c r="C52" s="50" t="s">
        <v>45</v>
      </c>
      <c r="D52" s="62">
        <v>451657.05310381728</v>
      </c>
      <c r="E52" s="50">
        <v>0.19542890734693738</v>
      </c>
      <c r="F52" s="62">
        <v>88267</v>
      </c>
      <c r="G52" s="88">
        <v>13.3</v>
      </c>
      <c r="H52" s="102">
        <v>3.6</v>
      </c>
      <c r="I52" s="74">
        <v>9.7000000000000011</v>
      </c>
      <c r="J52" s="196">
        <v>21106</v>
      </c>
      <c r="K52" s="197">
        <v>8263</v>
      </c>
      <c r="L52" s="198">
        <v>12843</v>
      </c>
      <c r="M52" s="122">
        <f t="shared" si="0"/>
        <v>15187.349999999999</v>
      </c>
      <c r="N52" s="132">
        <f t="shared" si="10"/>
        <v>6197.25</v>
      </c>
      <c r="O52" s="116">
        <f t="shared" si="11"/>
        <v>8990.0999999999985</v>
      </c>
      <c r="P52" s="88">
        <v>0.05</v>
      </c>
      <c r="Q52" s="132">
        <v>22583</v>
      </c>
      <c r="R52" s="102">
        <v>3.5</v>
      </c>
      <c r="S52" s="116">
        <v>1185</v>
      </c>
      <c r="T52" s="108">
        <f t="shared" si="3"/>
        <v>983.55</v>
      </c>
    </row>
    <row r="53" spans="1:20" x14ac:dyDescent="0.25">
      <c r="A53" s="50" t="s">
        <v>45</v>
      </c>
      <c r="B53" s="50">
        <v>7</v>
      </c>
      <c r="C53" s="50" t="s">
        <v>51</v>
      </c>
      <c r="D53" s="62">
        <v>200562.29329563692</v>
      </c>
      <c r="E53" s="50">
        <v>0.19542890734693738</v>
      </c>
      <c r="F53" s="62">
        <v>39196</v>
      </c>
      <c r="G53" s="88">
        <v>11.5</v>
      </c>
      <c r="H53" s="102">
        <v>1.5</v>
      </c>
      <c r="I53" s="74">
        <v>10</v>
      </c>
      <c r="J53" s="196">
        <v>7409</v>
      </c>
      <c r="K53" s="197">
        <v>1529</v>
      </c>
      <c r="L53" s="198">
        <v>5880</v>
      </c>
      <c r="M53" s="122">
        <f t="shared" si="0"/>
        <v>5262.75</v>
      </c>
      <c r="N53" s="132">
        <f t="shared" si="10"/>
        <v>1146.75</v>
      </c>
      <c r="O53" s="116">
        <f t="shared" si="11"/>
        <v>4116</v>
      </c>
      <c r="P53" s="88">
        <v>0.05</v>
      </c>
      <c r="Q53" s="132">
        <v>10028</v>
      </c>
      <c r="R53" s="102">
        <v>11.2</v>
      </c>
      <c r="S53" s="116">
        <v>1685</v>
      </c>
      <c r="T53" s="108">
        <f t="shared" si="3"/>
        <v>1398.55</v>
      </c>
    </row>
    <row r="54" spans="1:20" x14ac:dyDescent="0.25">
      <c r="A54" s="50" t="s">
        <v>45</v>
      </c>
      <c r="B54" s="50">
        <v>8</v>
      </c>
      <c r="C54" s="50" t="s">
        <v>52</v>
      </c>
      <c r="D54" s="62">
        <v>130857.39472741286</v>
      </c>
      <c r="E54" s="50">
        <v>0.19542890734693738</v>
      </c>
      <c r="F54" s="62">
        <v>25573</v>
      </c>
      <c r="G54" s="88">
        <v>13.7</v>
      </c>
      <c r="H54" s="102">
        <v>1.8</v>
      </c>
      <c r="I54" s="74">
        <v>11.899999999999999</v>
      </c>
      <c r="J54" s="196">
        <v>5762</v>
      </c>
      <c r="K54" s="197">
        <v>1196</v>
      </c>
      <c r="L54" s="198">
        <v>4566</v>
      </c>
      <c r="M54" s="122">
        <f t="shared" si="0"/>
        <v>4093.2</v>
      </c>
      <c r="N54" s="132">
        <f t="shared" si="10"/>
        <v>897</v>
      </c>
      <c r="O54" s="116">
        <f t="shared" si="11"/>
        <v>3196.2</v>
      </c>
      <c r="P54" s="88">
        <v>0.05</v>
      </c>
      <c r="Q54" s="132">
        <v>6543</v>
      </c>
      <c r="R54" s="102">
        <v>6</v>
      </c>
      <c r="S54" s="116">
        <v>590</v>
      </c>
      <c r="T54" s="108">
        <f t="shared" si="3"/>
        <v>489.7</v>
      </c>
    </row>
    <row r="55" spans="1:20" x14ac:dyDescent="0.25">
      <c r="A55" s="51" t="s">
        <v>53</v>
      </c>
      <c r="B55" s="51"/>
      <c r="C55" s="51"/>
      <c r="D55" s="63">
        <v>2497000</v>
      </c>
      <c r="E55" s="51">
        <v>0.19542890734693738</v>
      </c>
      <c r="F55" s="63">
        <v>487986</v>
      </c>
      <c r="G55" s="89"/>
      <c r="H55" s="103"/>
      <c r="I55" s="75"/>
      <c r="J55" s="199">
        <v>94695</v>
      </c>
      <c r="K55" s="200">
        <v>27310</v>
      </c>
      <c r="L55" s="201">
        <v>67385</v>
      </c>
      <c r="M55" s="122">
        <f t="shared" si="0"/>
        <v>67652</v>
      </c>
      <c r="N55" s="133">
        <f>K55*75%</f>
        <v>20482.5</v>
      </c>
      <c r="O55" s="116">
        <f t="shared" si="11"/>
        <v>47169.5</v>
      </c>
      <c r="P55" s="89">
        <v>0.05</v>
      </c>
      <c r="Q55" s="133">
        <v>124849</v>
      </c>
      <c r="R55" s="103"/>
      <c r="S55" s="117">
        <v>11402</v>
      </c>
      <c r="T55" s="108">
        <f t="shared" si="3"/>
        <v>9463.66</v>
      </c>
    </row>
    <row r="56" spans="1:20" x14ac:dyDescent="0.25">
      <c r="A56" s="41"/>
      <c r="B56" s="41"/>
      <c r="C56" s="41"/>
      <c r="D56" s="56"/>
      <c r="E56" s="41"/>
      <c r="F56" s="56"/>
      <c r="G56" s="80"/>
      <c r="H56" s="94"/>
      <c r="I56" s="66"/>
      <c r="J56" s="178"/>
      <c r="K56" s="179"/>
      <c r="L56" s="180"/>
      <c r="M56" s="123"/>
      <c r="N56" s="126"/>
      <c r="O56" s="110"/>
      <c r="P56" s="80"/>
      <c r="Q56" s="126"/>
      <c r="R56" s="94"/>
      <c r="S56" s="110"/>
      <c r="T56" s="108">
        <f t="shared" si="3"/>
        <v>0</v>
      </c>
    </row>
    <row r="57" spans="1:20" x14ac:dyDescent="0.25">
      <c r="A57" s="52" t="s">
        <v>54</v>
      </c>
      <c r="B57" s="52">
        <v>1</v>
      </c>
      <c r="C57" s="52" t="s">
        <v>54</v>
      </c>
      <c r="D57" s="64">
        <v>151276.88058079098</v>
      </c>
      <c r="E57" s="52">
        <v>0.19632020486282459</v>
      </c>
      <c r="F57" s="64">
        <v>29699</v>
      </c>
      <c r="G57" s="90">
        <v>14.8</v>
      </c>
      <c r="H57" s="104">
        <v>2.4</v>
      </c>
      <c r="I57" s="76">
        <v>12.4</v>
      </c>
      <c r="J57" s="202">
        <v>7377</v>
      </c>
      <c r="K57" s="203">
        <v>1854</v>
      </c>
      <c r="L57" s="204">
        <v>5523</v>
      </c>
      <c r="M57" s="122">
        <f t="shared" si="0"/>
        <v>5256.6</v>
      </c>
      <c r="N57" s="134">
        <f>K57*75%</f>
        <v>1390.5</v>
      </c>
      <c r="O57" s="118">
        <f>L57*70%</f>
        <v>3866.1</v>
      </c>
      <c r="P57" s="90">
        <v>0.05</v>
      </c>
      <c r="Q57" s="134">
        <v>7563.8440290395492</v>
      </c>
      <c r="R57" s="104">
        <v>7.4</v>
      </c>
      <c r="S57" s="118">
        <v>840</v>
      </c>
      <c r="T57" s="108">
        <f t="shared" si="3"/>
        <v>697.19999999999993</v>
      </c>
    </row>
    <row r="58" spans="1:20" x14ac:dyDescent="0.25">
      <c r="A58" s="52" t="s">
        <v>54</v>
      </c>
      <c r="B58" s="52">
        <v>2</v>
      </c>
      <c r="C58" s="52" t="s">
        <v>55</v>
      </c>
      <c r="D58" s="64">
        <v>135217.08809416584</v>
      </c>
      <c r="E58" s="52">
        <v>0.19632020486282459</v>
      </c>
      <c r="F58" s="64">
        <v>26546</v>
      </c>
      <c r="G58" s="90">
        <v>14.8</v>
      </c>
      <c r="H58" s="104">
        <v>2.4</v>
      </c>
      <c r="I58" s="76">
        <v>12.4</v>
      </c>
      <c r="J58" s="202">
        <v>6594</v>
      </c>
      <c r="K58" s="203">
        <v>1656</v>
      </c>
      <c r="L58" s="204">
        <v>4938</v>
      </c>
      <c r="M58" s="122">
        <f t="shared" si="0"/>
        <v>4698.6000000000004</v>
      </c>
      <c r="N58" s="134">
        <f t="shared" ref="N58:N61" si="12">K58*75%</f>
        <v>1242</v>
      </c>
      <c r="O58" s="118">
        <f t="shared" ref="O58:O62" si="13">L58*70%</f>
        <v>3456.6</v>
      </c>
      <c r="P58" s="90">
        <v>0.05</v>
      </c>
      <c r="Q58" s="134">
        <v>6760.8544047082923</v>
      </c>
      <c r="R58" s="104">
        <v>7.4</v>
      </c>
      <c r="S58" s="118">
        <v>750</v>
      </c>
      <c r="T58" s="108">
        <f t="shared" si="3"/>
        <v>622.5</v>
      </c>
    </row>
    <row r="59" spans="1:20" x14ac:dyDescent="0.25">
      <c r="A59" s="52" t="s">
        <v>54</v>
      </c>
      <c r="B59" s="52">
        <v>3</v>
      </c>
      <c r="C59" s="52" t="s">
        <v>56</v>
      </c>
      <c r="D59" s="64">
        <v>182376.17923663359</v>
      </c>
      <c r="E59" s="52">
        <v>0.196320204862825</v>
      </c>
      <c r="F59" s="64">
        <v>35804</v>
      </c>
      <c r="G59" s="90">
        <v>14.8</v>
      </c>
      <c r="H59" s="104">
        <v>2.4</v>
      </c>
      <c r="I59" s="76">
        <v>12.4</v>
      </c>
      <c r="J59" s="202">
        <v>8893</v>
      </c>
      <c r="K59" s="203">
        <v>2233</v>
      </c>
      <c r="L59" s="204">
        <v>6660</v>
      </c>
      <c r="M59" s="122">
        <f t="shared" si="0"/>
        <v>6336.75</v>
      </c>
      <c r="N59" s="134">
        <f t="shared" si="12"/>
        <v>1674.75</v>
      </c>
      <c r="O59" s="118">
        <f t="shared" si="13"/>
        <v>4662</v>
      </c>
      <c r="P59" s="90">
        <v>0.05</v>
      </c>
      <c r="Q59" s="134">
        <v>9118.808961831679</v>
      </c>
      <c r="R59" s="104">
        <v>7.4</v>
      </c>
      <c r="S59" s="118">
        <v>1013</v>
      </c>
      <c r="T59" s="108">
        <f t="shared" si="3"/>
        <v>840.79</v>
      </c>
    </row>
    <row r="60" spans="1:20" x14ac:dyDescent="0.25">
      <c r="A60" s="52" t="s">
        <v>54</v>
      </c>
      <c r="B60" s="52">
        <v>4</v>
      </c>
      <c r="C60" s="52" t="s">
        <v>57</v>
      </c>
      <c r="D60" s="64">
        <v>135292.39494140306</v>
      </c>
      <c r="E60" s="52">
        <v>0.19632020486282459</v>
      </c>
      <c r="F60" s="64">
        <v>26561</v>
      </c>
      <c r="G60" s="90">
        <v>14.8</v>
      </c>
      <c r="H60" s="104">
        <v>2.4</v>
      </c>
      <c r="I60" s="76">
        <v>12.4</v>
      </c>
      <c r="J60" s="202">
        <v>6597</v>
      </c>
      <c r="K60" s="203">
        <v>1656</v>
      </c>
      <c r="L60" s="204">
        <v>4941</v>
      </c>
      <c r="M60" s="122">
        <f t="shared" si="0"/>
        <v>4700.7</v>
      </c>
      <c r="N60" s="134">
        <f t="shared" si="12"/>
        <v>1242</v>
      </c>
      <c r="O60" s="118">
        <f t="shared" si="13"/>
        <v>3458.7</v>
      </c>
      <c r="P60" s="90">
        <v>0.05</v>
      </c>
      <c r="Q60" s="134">
        <v>6764.6197470701536</v>
      </c>
      <c r="R60" s="104">
        <v>7.4</v>
      </c>
      <c r="S60" s="118">
        <v>752</v>
      </c>
      <c r="T60" s="108">
        <f t="shared" si="3"/>
        <v>624.16</v>
      </c>
    </row>
    <row r="61" spans="1:20" x14ac:dyDescent="0.25">
      <c r="A61" s="52" t="s">
        <v>54</v>
      </c>
      <c r="B61" s="52">
        <v>5</v>
      </c>
      <c r="C61" s="52" t="s">
        <v>58</v>
      </c>
      <c r="D61" s="64">
        <v>223837.45714700647</v>
      </c>
      <c r="E61" s="52">
        <v>0.19632020486282459</v>
      </c>
      <c r="F61" s="64">
        <v>43944</v>
      </c>
      <c r="G61" s="90">
        <v>14.8</v>
      </c>
      <c r="H61" s="104">
        <v>2.4</v>
      </c>
      <c r="I61" s="76">
        <v>12.4</v>
      </c>
      <c r="J61" s="202">
        <v>10917</v>
      </c>
      <c r="K61" s="203">
        <v>2743</v>
      </c>
      <c r="L61" s="204">
        <v>8174</v>
      </c>
      <c r="M61" s="122">
        <f t="shared" si="0"/>
        <v>7779.0499999999993</v>
      </c>
      <c r="N61" s="134">
        <f t="shared" si="12"/>
        <v>2057.25</v>
      </c>
      <c r="O61" s="118">
        <f t="shared" si="13"/>
        <v>5721.7999999999993</v>
      </c>
      <c r="P61" s="90">
        <v>0.05</v>
      </c>
      <c r="Q61" s="134">
        <v>11191.872857350325</v>
      </c>
      <c r="R61" s="104">
        <v>7.4</v>
      </c>
      <c r="S61" s="118">
        <v>1242</v>
      </c>
      <c r="T61" s="108">
        <f t="shared" si="3"/>
        <v>1030.8599999999999</v>
      </c>
    </row>
    <row r="62" spans="1:20" x14ac:dyDescent="0.25">
      <c r="A62" s="53" t="s">
        <v>59</v>
      </c>
      <c r="B62" s="53"/>
      <c r="C62" s="53"/>
      <c r="D62" s="65">
        <v>828000</v>
      </c>
      <c r="E62" s="53">
        <v>0.196320204862825</v>
      </c>
      <c r="F62" s="65">
        <v>162554</v>
      </c>
      <c r="G62" s="91">
        <v>14.8</v>
      </c>
      <c r="H62" s="105">
        <v>2.4</v>
      </c>
      <c r="I62" s="77">
        <v>12.4</v>
      </c>
      <c r="J62" s="205">
        <v>40378</v>
      </c>
      <c r="K62" s="206">
        <v>10142</v>
      </c>
      <c r="L62" s="207">
        <v>30236</v>
      </c>
      <c r="M62" s="122">
        <f t="shared" si="0"/>
        <v>28771.699999999997</v>
      </c>
      <c r="N62" s="135">
        <f>K62*75%</f>
        <v>7606.5</v>
      </c>
      <c r="O62" s="118">
        <f t="shared" si="13"/>
        <v>21165.199999999997</v>
      </c>
      <c r="P62" s="91">
        <v>0.05</v>
      </c>
      <c r="Q62" s="135">
        <v>41400</v>
      </c>
      <c r="R62" s="105"/>
      <c r="S62" s="119">
        <v>4597</v>
      </c>
      <c r="T62" s="108">
        <f t="shared" si="3"/>
        <v>3815.5099999999998</v>
      </c>
    </row>
    <row r="63" spans="1:20" x14ac:dyDescent="0.25">
      <c r="A63" s="41"/>
      <c r="B63" s="41"/>
      <c r="C63" s="41"/>
      <c r="D63" s="56"/>
      <c r="E63" s="41"/>
      <c r="F63" s="56"/>
      <c r="G63" s="80"/>
      <c r="H63" s="94"/>
      <c r="I63" s="66"/>
      <c r="J63" s="178"/>
      <c r="K63" s="179"/>
      <c r="L63" s="180"/>
      <c r="M63" s="123"/>
      <c r="N63" s="126"/>
      <c r="O63" s="110"/>
      <c r="P63" s="80"/>
      <c r="Q63" s="126"/>
      <c r="R63" s="94"/>
      <c r="S63" s="110"/>
      <c r="T63" s="108">
        <f t="shared" si="3"/>
        <v>0</v>
      </c>
    </row>
    <row r="64" spans="1:20" x14ac:dyDescent="0.25">
      <c r="A64" s="43" t="s">
        <v>60</v>
      </c>
      <c r="B64" s="43">
        <v>1</v>
      </c>
      <c r="C64" s="43" t="s">
        <v>60</v>
      </c>
      <c r="D64" s="54">
        <v>293137.99345732556</v>
      </c>
      <c r="E64" s="43">
        <v>0.19851301115241701</v>
      </c>
      <c r="F64" s="54">
        <v>58192</v>
      </c>
      <c r="G64" s="92">
        <v>11</v>
      </c>
      <c r="H64" s="106">
        <v>2.2999999999999998</v>
      </c>
      <c r="I64" s="78">
        <v>8.6999999999999993</v>
      </c>
      <c r="J64" s="208">
        <v>11074</v>
      </c>
      <c r="K64" s="209">
        <v>3479</v>
      </c>
      <c r="L64" s="210">
        <v>7595</v>
      </c>
      <c r="M64" s="122">
        <f t="shared" si="0"/>
        <v>7925.75</v>
      </c>
      <c r="N64" s="136">
        <f>K64*75%</f>
        <v>2609.25</v>
      </c>
      <c r="O64" s="120">
        <f>L64*70%</f>
        <v>5316.5</v>
      </c>
      <c r="P64" s="92">
        <v>0.05</v>
      </c>
      <c r="Q64" s="136">
        <v>14657</v>
      </c>
      <c r="R64" s="106">
        <v>8</v>
      </c>
      <c r="S64" s="120">
        <v>1760</v>
      </c>
      <c r="T64" s="108">
        <f t="shared" si="3"/>
        <v>1460.8</v>
      </c>
    </row>
    <row r="65" spans="1:20" x14ac:dyDescent="0.25">
      <c r="A65" s="43" t="s">
        <v>60</v>
      </c>
      <c r="B65" s="43">
        <v>2</v>
      </c>
      <c r="C65" s="43" t="s">
        <v>61</v>
      </c>
      <c r="D65" s="54">
        <v>161575.24994486512</v>
      </c>
      <c r="E65" s="43">
        <v>0.1985130111524166</v>
      </c>
      <c r="F65" s="54">
        <v>32075</v>
      </c>
      <c r="G65" s="92">
        <v>14.8</v>
      </c>
      <c r="H65" s="106">
        <v>2.5</v>
      </c>
      <c r="I65" s="78">
        <v>12.3</v>
      </c>
      <c r="J65" s="208">
        <v>8003</v>
      </c>
      <c r="K65" s="209">
        <v>2085</v>
      </c>
      <c r="L65" s="210">
        <v>5918</v>
      </c>
      <c r="M65" s="122">
        <f t="shared" si="0"/>
        <v>5706.3499999999995</v>
      </c>
      <c r="N65" s="136">
        <f t="shared" ref="N65:N68" si="14">K65*75%</f>
        <v>1563.75</v>
      </c>
      <c r="O65" s="120">
        <f t="shared" ref="O65:O68" si="15">L65*70%</f>
        <v>4142.5999999999995</v>
      </c>
      <c r="P65" s="92">
        <v>0.05</v>
      </c>
      <c r="Q65" s="136">
        <v>8079</v>
      </c>
      <c r="R65" s="106">
        <v>8</v>
      </c>
      <c r="S65" s="120">
        <v>969</v>
      </c>
      <c r="T65" s="108">
        <f t="shared" si="3"/>
        <v>804.27</v>
      </c>
    </row>
    <row r="66" spans="1:20" x14ac:dyDescent="0.25">
      <c r="A66" s="43" t="s">
        <v>60</v>
      </c>
      <c r="B66" s="43">
        <v>3</v>
      </c>
      <c r="C66" s="43" t="s">
        <v>62</v>
      </c>
      <c r="D66" s="54">
        <v>141718.86716165554</v>
      </c>
      <c r="E66" s="43">
        <v>0.1985130111524166</v>
      </c>
      <c r="F66" s="54">
        <v>28133</v>
      </c>
      <c r="G66" s="92">
        <v>17</v>
      </c>
      <c r="H66" s="106">
        <v>2.4</v>
      </c>
      <c r="I66" s="78">
        <v>14.6</v>
      </c>
      <c r="J66" s="208">
        <v>7917</v>
      </c>
      <c r="K66" s="209">
        <v>1755</v>
      </c>
      <c r="L66" s="210">
        <v>6162</v>
      </c>
      <c r="M66" s="122">
        <f t="shared" si="0"/>
        <v>5629.65</v>
      </c>
      <c r="N66" s="136">
        <f t="shared" si="14"/>
        <v>1316.25</v>
      </c>
      <c r="O66" s="120">
        <f t="shared" si="15"/>
        <v>4313.3999999999996</v>
      </c>
      <c r="P66" s="92">
        <v>0.05</v>
      </c>
      <c r="Q66" s="136">
        <v>7086</v>
      </c>
      <c r="R66" s="106">
        <v>8</v>
      </c>
      <c r="S66" s="120">
        <v>851</v>
      </c>
      <c r="T66" s="108">
        <f t="shared" si="3"/>
        <v>706.32999999999993</v>
      </c>
    </row>
    <row r="67" spans="1:20" x14ac:dyDescent="0.25">
      <c r="A67" s="43" t="s">
        <v>60</v>
      </c>
      <c r="B67" s="43">
        <v>4</v>
      </c>
      <c r="C67" s="43" t="s">
        <v>63</v>
      </c>
      <c r="D67" s="54">
        <v>68567.889436153797</v>
      </c>
      <c r="E67" s="43">
        <v>0.1985130111524166</v>
      </c>
      <c r="F67" s="54">
        <v>13612</v>
      </c>
      <c r="G67" s="92">
        <v>13.6</v>
      </c>
      <c r="H67" s="106">
        <v>2.9</v>
      </c>
      <c r="I67" s="78">
        <v>10.7</v>
      </c>
      <c r="J67" s="208">
        <v>3211</v>
      </c>
      <c r="K67" s="209">
        <v>1027</v>
      </c>
      <c r="L67" s="210">
        <v>2184</v>
      </c>
      <c r="M67" s="122">
        <f t="shared" si="0"/>
        <v>2299.0500000000002</v>
      </c>
      <c r="N67" s="136">
        <f t="shared" si="14"/>
        <v>770.25</v>
      </c>
      <c r="O67" s="120">
        <f t="shared" si="15"/>
        <v>1528.8</v>
      </c>
      <c r="P67" s="92">
        <v>0.05</v>
      </c>
      <c r="Q67" s="136">
        <v>3428</v>
      </c>
      <c r="R67" s="106">
        <v>8</v>
      </c>
      <c r="S67" s="120">
        <v>411</v>
      </c>
      <c r="T67" s="108">
        <f t="shared" si="3"/>
        <v>341.13</v>
      </c>
    </row>
    <row r="68" spans="1:20" x14ac:dyDescent="0.25">
      <c r="A68" s="44" t="s">
        <v>64</v>
      </c>
      <c r="B68" s="44"/>
      <c r="C68" s="44"/>
      <c r="D68" s="55">
        <v>665000</v>
      </c>
      <c r="E68" s="44">
        <v>0.1985130111524166</v>
      </c>
      <c r="F68" s="55">
        <v>132012</v>
      </c>
      <c r="G68" s="93">
        <v>13.5</v>
      </c>
      <c r="H68" s="107">
        <v>2.4</v>
      </c>
      <c r="I68" s="79">
        <v>11.1</v>
      </c>
      <c r="J68" s="211">
        <v>30205</v>
      </c>
      <c r="K68" s="212">
        <v>8346</v>
      </c>
      <c r="L68" s="213">
        <v>21859</v>
      </c>
      <c r="M68" s="122">
        <f t="shared" ref="M68:M82" si="16">N68+O68</f>
        <v>21560.799999999999</v>
      </c>
      <c r="N68" s="137">
        <f t="shared" si="14"/>
        <v>6259.5</v>
      </c>
      <c r="O68" s="120">
        <f t="shared" si="15"/>
        <v>15301.3</v>
      </c>
      <c r="P68" s="93">
        <v>0.05</v>
      </c>
      <c r="Q68" s="137">
        <v>33250</v>
      </c>
      <c r="R68" s="107"/>
      <c r="S68" s="121">
        <v>3991</v>
      </c>
      <c r="T68" s="108">
        <f t="shared" ref="T68:T82" si="17">S68*83%</f>
        <v>3312.5299999999997</v>
      </c>
    </row>
    <row r="69" spans="1:20" x14ac:dyDescent="0.25">
      <c r="A69" s="41"/>
      <c r="B69" s="41"/>
      <c r="C69" s="41"/>
      <c r="D69" s="56"/>
      <c r="E69" s="41"/>
      <c r="F69" s="56"/>
      <c r="G69" s="80"/>
      <c r="H69" s="94"/>
      <c r="I69" s="66"/>
      <c r="J69" s="178"/>
      <c r="K69" s="179"/>
      <c r="L69" s="180"/>
      <c r="M69" s="123"/>
      <c r="N69" s="126"/>
      <c r="O69" s="110"/>
      <c r="P69" s="80"/>
      <c r="Q69" s="126"/>
      <c r="R69" s="94"/>
      <c r="S69" s="110"/>
      <c r="T69" s="108">
        <f t="shared" si="17"/>
        <v>0</v>
      </c>
    </row>
    <row r="70" spans="1:20" x14ac:dyDescent="0.25">
      <c r="A70" s="45" t="s">
        <v>65</v>
      </c>
      <c r="B70" s="45">
        <v>1</v>
      </c>
      <c r="C70" s="45" t="s">
        <v>66</v>
      </c>
      <c r="D70" s="57">
        <v>12622.165055146515</v>
      </c>
      <c r="E70" s="45">
        <v>0.18038795966872828</v>
      </c>
      <c r="F70" s="57">
        <v>2277</v>
      </c>
      <c r="G70" s="92">
        <v>6</v>
      </c>
      <c r="H70" s="106">
        <v>0.04</v>
      </c>
      <c r="I70" s="78">
        <v>5.96</v>
      </c>
      <c r="J70" s="208">
        <v>207</v>
      </c>
      <c r="K70" s="209">
        <v>3</v>
      </c>
      <c r="L70" s="210">
        <v>204</v>
      </c>
      <c r="M70" s="122">
        <f t="shared" si="16"/>
        <v>145.04999999999998</v>
      </c>
      <c r="N70" s="136">
        <f>K70*75%</f>
        <v>2.25</v>
      </c>
      <c r="O70" s="120">
        <f>L70*70%</f>
        <v>142.79999999999998</v>
      </c>
      <c r="P70" s="92">
        <v>0.05</v>
      </c>
      <c r="Q70" s="136">
        <v>631</v>
      </c>
      <c r="R70" s="106">
        <v>7.5</v>
      </c>
      <c r="S70" s="120">
        <v>71</v>
      </c>
      <c r="T70" s="108">
        <f t="shared" si="17"/>
        <v>58.93</v>
      </c>
    </row>
    <row r="71" spans="1:20" x14ac:dyDescent="0.25">
      <c r="A71" s="45" t="s">
        <v>65</v>
      </c>
      <c r="B71" s="45">
        <v>2</v>
      </c>
      <c r="C71" s="45" t="s">
        <v>65</v>
      </c>
      <c r="D71" s="57">
        <v>40601.747538366006</v>
      </c>
      <c r="E71" s="45">
        <v>0.18038795966872828</v>
      </c>
      <c r="F71" s="57">
        <v>7324</v>
      </c>
      <c r="G71" s="92">
        <v>6</v>
      </c>
      <c r="H71" s="106">
        <v>0.04</v>
      </c>
      <c r="I71" s="78">
        <v>5.96</v>
      </c>
      <c r="J71" s="208">
        <v>662</v>
      </c>
      <c r="K71" s="209">
        <v>8</v>
      </c>
      <c r="L71" s="210">
        <v>654</v>
      </c>
      <c r="M71" s="122">
        <f t="shared" si="16"/>
        <v>463.79999999999995</v>
      </c>
      <c r="N71" s="136">
        <f t="shared" ref="N71:N74" si="18">K71*75%</f>
        <v>6</v>
      </c>
      <c r="O71" s="120">
        <f t="shared" ref="O71:O74" si="19">L71*70%</f>
        <v>457.79999999999995</v>
      </c>
      <c r="P71" s="92">
        <v>0.05</v>
      </c>
      <c r="Q71" s="136">
        <v>2030</v>
      </c>
      <c r="R71" s="106">
        <v>7.5</v>
      </c>
      <c r="S71" s="120">
        <v>228</v>
      </c>
      <c r="T71" s="108">
        <f t="shared" si="17"/>
        <v>189.23999999999998</v>
      </c>
    </row>
    <row r="72" spans="1:20" x14ac:dyDescent="0.25">
      <c r="A72" s="45" t="s">
        <v>65</v>
      </c>
      <c r="B72" s="45">
        <v>3</v>
      </c>
      <c r="C72" s="45" t="s">
        <v>67</v>
      </c>
      <c r="D72" s="57">
        <v>19988.571513054791</v>
      </c>
      <c r="E72" s="45">
        <v>0.18038795966872828</v>
      </c>
      <c r="F72" s="57">
        <v>3606</v>
      </c>
      <c r="G72" s="92">
        <v>6</v>
      </c>
      <c r="H72" s="106">
        <v>0.04</v>
      </c>
      <c r="I72" s="78">
        <v>5.96</v>
      </c>
      <c r="J72" s="208">
        <v>326</v>
      </c>
      <c r="K72" s="209">
        <v>3</v>
      </c>
      <c r="L72" s="210">
        <v>323</v>
      </c>
      <c r="M72" s="122">
        <f t="shared" si="16"/>
        <v>228.35</v>
      </c>
      <c r="N72" s="136">
        <f t="shared" si="18"/>
        <v>2.25</v>
      </c>
      <c r="O72" s="120">
        <f t="shared" si="19"/>
        <v>226.1</v>
      </c>
      <c r="P72" s="92">
        <v>0.05</v>
      </c>
      <c r="Q72" s="136">
        <v>999</v>
      </c>
      <c r="R72" s="106">
        <v>7.5</v>
      </c>
      <c r="S72" s="120">
        <v>113</v>
      </c>
      <c r="T72" s="108">
        <f t="shared" si="17"/>
        <v>93.789999999999992</v>
      </c>
    </row>
    <row r="73" spans="1:20" x14ac:dyDescent="0.25">
      <c r="A73" s="45" t="s">
        <v>65</v>
      </c>
      <c r="B73" s="45">
        <v>4</v>
      </c>
      <c r="C73" s="45" t="s">
        <v>68</v>
      </c>
      <c r="D73" s="57">
        <v>9787.5158934326846</v>
      </c>
      <c r="E73" s="45">
        <v>0.18038795966872828</v>
      </c>
      <c r="F73" s="57">
        <v>1766</v>
      </c>
      <c r="G73" s="92">
        <v>6</v>
      </c>
      <c r="H73" s="106">
        <v>0.04</v>
      </c>
      <c r="I73" s="78">
        <v>5.96</v>
      </c>
      <c r="J73" s="208">
        <v>161</v>
      </c>
      <c r="K73" s="209">
        <v>3</v>
      </c>
      <c r="L73" s="210">
        <v>158</v>
      </c>
      <c r="M73" s="122">
        <f t="shared" si="16"/>
        <v>112.85</v>
      </c>
      <c r="N73" s="136">
        <f t="shared" si="18"/>
        <v>2.25</v>
      </c>
      <c r="O73" s="120">
        <f t="shared" si="19"/>
        <v>110.6</v>
      </c>
      <c r="P73" s="92">
        <v>0.05</v>
      </c>
      <c r="Q73" s="136">
        <v>489</v>
      </c>
      <c r="R73" s="106">
        <v>7.5</v>
      </c>
      <c r="S73" s="120">
        <v>56</v>
      </c>
      <c r="T73" s="108">
        <f t="shared" si="17"/>
        <v>46.48</v>
      </c>
    </row>
    <row r="74" spans="1:20" x14ac:dyDescent="0.25">
      <c r="A74" s="46" t="s">
        <v>69</v>
      </c>
      <c r="B74" s="46"/>
      <c r="C74" s="46"/>
      <c r="D74" s="58">
        <v>83000</v>
      </c>
      <c r="E74" s="46">
        <v>0.18038795966872828</v>
      </c>
      <c r="F74" s="58">
        <v>14973</v>
      </c>
      <c r="G74" s="93">
        <v>6</v>
      </c>
      <c r="H74" s="107">
        <v>0.04</v>
      </c>
      <c r="I74" s="79">
        <v>5.96</v>
      </c>
      <c r="J74" s="211">
        <v>1356</v>
      </c>
      <c r="K74" s="212">
        <v>17</v>
      </c>
      <c r="L74" s="213">
        <v>1339</v>
      </c>
      <c r="M74" s="122">
        <f t="shared" si="16"/>
        <v>950.05</v>
      </c>
      <c r="N74" s="137">
        <f t="shared" si="18"/>
        <v>12.75</v>
      </c>
      <c r="O74" s="120">
        <f t="shared" si="19"/>
        <v>937.3</v>
      </c>
      <c r="P74" s="93">
        <v>0.05</v>
      </c>
      <c r="Q74" s="137">
        <v>4149</v>
      </c>
      <c r="R74" s="107"/>
      <c r="S74" s="121">
        <v>468</v>
      </c>
      <c r="T74" s="108">
        <f t="shared" si="17"/>
        <v>388.44</v>
      </c>
    </row>
    <row r="75" spans="1:20" x14ac:dyDescent="0.25">
      <c r="A75" s="41"/>
      <c r="B75" s="41"/>
      <c r="C75" s="41"/>
      <c r="D75" s="56"/>
      <c r="E75" s="41"/>
      <c r="F75" s="56"/>
      <c r="G75" s="80"/>
      <c r="H75" s="94"/>
      <c r="I75" s="66"/>
      <c r="J75" s="178"/>
      <c r="K75" s="179"/>
      <c r="L75" s="180"/>
      <c r="M75" s="123"/>
      <c r="N75" s="126"/>
      <c r="O75" s="110"/>
      <c r="P75" s="80"/>
      <c r="Q75" s="126"/>
      <c r="R75" s="94"/>
      <c r="S75" s="110"/>
      <c r="T75" s="108">
        <f t="shared" si="17"/>
        <v>0</v>
      </c>
    </row>
    <row r="76" spans="1:20" x14ac:dyDescent="0.25">
      <c r="A76" s="47" t="s">
        <v>70</v>
      </c>
      <c r="B76" s="47">
        <v>1</v>
      </c>
      <c r="C76" s="47" t="s">
        <v>71</v>
      </c>
      <c r="D76" s="59">
        <v>411586.46314809634</v>
      </c>
      <c r="E76" s="47">
        <v>0.156</v>
      </c>
      <c r="F76" s="59">
        <v>64207</v>
      </c>
      <c r="G76" s="85">
        <v>14.2</v>
      </c>
      <c r="H76" s="99">
        <v>3</v>
      </c>
      <c r="I76" s="71">
        <v>11.2</v>
      </c>
      <c r="J76" s="187">
        <v>15795</v>
      </c>
      <c r="K76" s="188">
        <v>5008</v>
      </c>
      <c r="L76" s="189">
        <v>10787</v>
      </c>
      <c r="M76" s="122">
        <f t="shared" si="16"/>
        <v>11306.9</v>
      </c>
      <c r="N76" s="129">
        <f>K76*75%</f>
        <v>3756</v>
      </c>
      <c r="O76" s="113">
        <f>L76*70%</f>
        <v>7550.9</v>
      </c>
      <c r="P76" s="85">
        <v>0.05</v>
      </c>
      <c r="Q76" s="129">
        <v>20579</v>
      </c>
      <c r="R76" s="99">
        <v>2.6</v>
      </c>
      <c r="S76" s="113">
        <v>803</v>
      </c>
      <c r="T76" s="108">
        <f t="shared" si="17"/>
        <v>666.49</v>
      </c>
    </row>
    <row r="77" spans="1:20" x14ac:dyDescent="0.25">
      <c r="A77" s="47" t="s">
        <v>70</v>
      </c>
      <c r="B77" s="47">
        <v>2</v>
      </c>
      <c r="C77" s="47" t="s">
        <v>72</v>
      </c>
      <c r="D77" s="59">
        <v>196100.78126986482</v>
      </c>
      <c r="E77" s="47">
        <v>0.156</v>
      </c>
      <c r="F77" s="59">
        <v>30592</v>
      </c>
      <c r="G77" s="85">
        <v>14.2</v>
      </c>
      <c r="H77" s="99">
        <v>3</v>
      </c>
      <c r="I77" s="71">
        <v>11.2</v>
      </c>
      <c r="J77" s="187">
        <v>7526</v>
      </c>
      <c r="K77" s="188">
        <v>2387</v>
      </c>
      <c r="L77" s="189">
        <v>5139</v>
      </c>
      <c r="M77" s="122">
        <f t="shared" si="16"/>
        <v>5387.5499999999993</v>
      </c>
      <c r="N77" s="129">
        <f t="shared" ref="N77:N81" si="20">K77*75%</f>
        <v>1790.25</v>
      </c>
      <c r="O77" s="113">
        <f t="shared" ref="O77:O82" si="21">L77*70%</f>
        <v>3597.2999999999997</v>
      </c>
      <c r="P77" s="85">
        <v>0.05</v>
      </c>
      <c r="Q77" s="129">
        <v>9805</v>
      </c>
      <c r="R77" s="99">
        <v>2.6</v>
      </c>
      <c r="S77" s="113">
        <v>383</v>
      </c>
      <c r="T77" s="108">
        <f t="shared" si="17"/>
        <v>317.89</v>
      </c>
    </row>
    <row r="78" spans="1:20" x14ac:dyDescent="0.25">
      <c r="A78" s="47" t="s">
        <v>70</v>
      </c>
      <c r="B78" s="47">
        <v>3</v>
      </c>
      <c r="C78" s="47" t="s">
        <v>73</v>
      </c>
      <c r="D78" s="59">
        <v>158142.10997033893</v>
      </c>
      <c r="E78" s="47">
        <v>0.156</v>
      </c>
      <c r="F78" s="59">
        <v>24670</v>
      </c>
      <c r="G78" s="85">
        <v>14.2</v>
      </c>
      <c r="H78" s="99">
        <v>3</v>
      </c>
      <c r="I78" s="71">
        <v>11.2</v>
      </c>
      <c r="J78" s="187">
        <v>6069</v>
      </c>
      <c r="K78" s="188">
        <v>1924</v>
      </c>
      <c r="L78" s="189">
        <v>4145</v>
      </c>
      <c r="M78" s="122">
        <f t="shared" si="16"/>
        <v>4344.5</v>
      </c>
      <c r="N78" s="129">
        <f t="shared" si="20"/>
        <v>1443</v>
      </c>
      <c r="O78" s="113">
        <f t="shared" si="21"/>
        <v>2901.5</v>
      </c>
      <c r="P78" s="85">
        <v>0.05</v>
      </c>
      <c r="Q78" s="129">
        <v>7907</v>
      </c>
      <c r="R78" s="99">
        <v>2.6</v>
      </c>
      <c r="S78" s="113">
        <v>309</v>
      </c>
      <c r="T78" s="108">
        <f t="shared" si="17"/>
        <v>256.46999999999997</v>
      </c>
    </row>
    <row r="79" spans="1:20" x14ac:dyDescent="0.25">
      <c r="A79" s="47" t="s">
        <v>70</v>
      </c>
      <c r="B79" s="47">
        <v>4</v>
      </c>
      <c r="C79" s="47" t="s">
        <v>74</v>
      </c>
      <c r="D79" s="59">
        <v>368241.93828332884</v>
      </c>
      <c r="E79" s="47">
        <v>0.156</v>
      </c>
      <c r="F79" s="59">
        <v>57446</v>
      </c>
      <c r="G79" s="85">
        <v>14.2</v>
      </c>
      <c r="H79" s="99">
        <v>3</v>
      </c>
      <c r="I79" s="71">
        <v>11.2</v>
      </c>
      <c r="J79" s="187">
        <v>14131</v>
      </c>
      <c r="K79" s="188">
        <v>4480</v>
      </c>
      <c r="L79" s="189">
        <v>9651</v>
      </c>
      <c r="M79" s="122">
        <f t="shared" si="16"/>
        <v>10115.700000000001</v>
      </c>
      <c r="N79" s="129">
        <f t="shared" si="20"/>
        <v>3360</v>
      </c>
      <c r="O79" s="113">
        <f t="shared" si="21"/>
        <v>6755.7</v>
      </c>
      <c r="P79" s="85">
        <v>0.05</v>
      </c>
      <c r="Q79" s="129">
        <v>18412</v>
      </c>
      <c r="R79" s="99">
        <v>2.6</v>
      </c>
      <c r="S79" s="113">
        <v>719</v>
      </c>
      <c r="T79" s="108">
        <f t="shared" si="17"/>
        <v>596.77</v>
      </c>
    </row>
    <row r="80" spans="1:20" x14ac:dyDescent="0.25">
      <c r="A80" s="47" t="s">
        <v>70</v>
      </c>
      <c r="B80" s="47">
        <v>5</v>
      </c>
      <c r="C80" s="47" t="s">
        <v>75</v>
      </c>
      <c r="D80" s="59">
        <v>508849.65281194134</v>
      </c>
      <c r="E80" s="47">
        <v>0.156</v>
      </c>
      <c r="F80" s="59">
        <v>79381</v>
      </c>
      <c r="G80" s="85">
        <v>14.2</v>
      </c>
      <c r="H80" s="99">
        <v>3</v>
      </c>
      <c r="I80" s="71">
        <v>11.2</v>
      </c>
      <c r="J80" s="187">
        <v>19528</v>
      </c>
      <c r="K80" s="188">
        <v>6191</v>
      </c>
      <c r="L80" s="189">
        <v>13337</v>
      </c>
      <c r="M80" s="122">
        <f t="shared" si="16"/>
        <v>13979.15</v>
      </c>
      <c r="N80" s="129">
        <f t="shared" si="20"/>
        <v>4643.25</v>
      </c>
      <c r="O80" s="113">
        <f t="shared" si="21"/>
        <v>9335.9</v>
      </c>
      <c r="P80" s="85">
        <v>0.05</v>
      </c>
      <c r="Q80" s="129">
        <v>25442</v>
      </c>
      <c r="R80" s="99">
        <v>2.6</v>
      </c>
      <c r="S80" s="113">
        <v>992</v>
      </c>
      <c r="T80" s="108">
        <f t="shared" si="17"/>
        <v>823.36</v>
      </c>
    </row>
    <row r="81" spans="1:20" x14ac:dyDescent="0.25">
      <c r="A81" s="47" t="s">
        <v>70</v>
      </c>
      <c r="B81" s="47">
        <v>6</v>
      </c>
      <c r="C81" s="47" t="s">
        <v>76</v>
      </c>
      <c r="D81" s="59">
        <v>577079.05451642978</v>
      </c>
      <c r="E81" s="47">
        <v>0.156</v>
      </c>
      <c r="F81" s="59">
        <v>90024</v>
      </c>
      <c r="G81" s="85">
        <v>14.2</v>
      </c>
      <c r="H81" s="99">
        <v>3</v>
      </c>
      <c r="I81" s="71">
        <v>11.2</v>
      </c>
      <c r="J81" s="187">
        <v>22146</v>
      </c>
      <c r="K81" s="188">
        <v>7023</v>
      </c>
      <c r="L81" s="189">
        <v>15123</v>
      </c>
      <c r="M81" s="122">
        <f t="shared" si="16"/>
        <v>15853.349999999999</v>
      </c>
      <c r="N81" s="129">
        <f t="shared" si="20"/>
        <v>5267.25</v>
      </c>
      <c r="O81" s="113">
        <f t="shared" si="21"/>
        <v>10586.099999999999</v>
      </c>
      <c r="P81" s="85">
        <v>0.05</v>
      </c>
      <c r="Q81" s="129">
        <v>28854</v>
      </c>
      <c r="R81" s="99">
        <v>2.6</v>
      </c>
      <c r="S81" s="113">
        <v>1125</v>
      </c>
      <c r="T81" s="108">
        <f t="shared" si="17"/>
        <v>933.75</v>
      </c>
    </row>
    <row r="82" spans="1:20" x14ac:dyDescent="0.25">
      <c r="A82" s="48" t="s">
        <v>77</v>
      </c>
      <c r="B82" s="48"/>
      <c r="C82" s="48"/>
      <c r="D82" s="60">
        <v>2220000</v>
      </c>
      <c r="E82" s="48">
        <v>0.156</v>
      </c>
      <c r="F82" s="60">
        <v>346320</v>
      </c>
      <c r="G82" s="86">
        <v>14.2</v>
      </c>
      <c r="H82" s="100">
        <v>3</v>
      </c>
      <c r="I82" s="72">
        <v>11.2</v>
      </c>
      <c r="J82" s="190">
        <v>85195</v>
      </c>
      <c r="K82" s="191">
        <v>27013</v>
      </c>
      <c r="L82" s="192">
        <v>58182</v>
      </c>
      <c r="M82" s="122">
        <f t="shared" si="16"/>
        <v>60987.149999999994</v>
      </c>
      <c r="N82" s="130">
        <f>K82*75%</f>
        <v>20259.75</v>
      </c>
      <c r="O82" s="113">
        <f t="shared" si="21"/>
        <v>40727.399999999994</v>
      </c>
      <c r="P82" s="86">
        <v>0.05</v>
      </c>
      <c r="Q82" s="130">
        <v>110999</v>
      </c>
      <c r="R82" s="100"/>
      <c r="S82" s="114">
        <v>4331</v>
      </c>
      <c r="T82" s="108">
        <f t="shared" si="17"/>
        <v>3594.73</v>
      </c>
    </row>
    <row r="83" spans="1:20" ht="16.5" thickBot="1" x14ac:dyDescent="0.3">
      <c r="A83" s="41"/>
      <c r="B83" s="41"/>
      <c r="C83" s="41"/>
      <c r="D83" s="56"/>
      <c r="E83" s="146"/>
      <c r="F83" s="56"/>
      <c r="G83" s="80"/>
      <c r="H83" s="94"/>
      <c r="I83" s="66"/>
      <c r="J83" s="178"/>
      <c r="K83" s="179"/>
      <c r="L83" s="180"/>
      <c r="M83" s="123"/>
      <c r="N83" s="126"/>
      <c r="O83" s="110"/>
      <c r="P83" s="80"/>
      <c r="Q83" s="126"/>
      <c r="R83" s="94"/>
      <c r="S83" s="110"/>
      <c r="T83" s="110"/>
    </row>
    <row r="84" spans="1:20" ht="33" customHeight="1" thickBot="1" x14ac:dyDescent="0.3">
      <c r="A84" s="148" t="s">
        <v>78</v>
      </c>
      <c r="B84" s="147"/>
      <c r="C84" s="147"/>
      <c r="D84" s="141">
        <v>17818999.893816743</v>
      </c>
      <c r="E84" s="147"/>
      <c r="F84" s="141">
        <v>3476977</v>
      </c>
      <c r="G84" s="143"/>
      <c r="H84" s="144"/>
      <c r="I84" s="145"/>
      <c r="J84" s="214">
        <v>715276</v>
      </c>
      <c r="K84" s="215">
        <v>181009</v>
      </c>
      <c r="L84" s="216">
        <v>534267</v>
      </c>
      <c r="M84" s="142">
        <f>M11+M23+M35+M45+M55+M62+M68+M74+M82</f>
        <v>509743.64999999991</v>
      </c>
      <c r="N84" s="142">
        <f t="shared" ref="N84:T84" si="22">N11+N23+N35+N45+N55+N62+N68+N74+N82</f>
        <v>135756.75</v>
      </c>
      <c r="O84" s="142">
        <f t="shared" si="22"/>
        <v>373986.89999999991</v>
      </c>
      <c r="P84" s="142"/>
      <c r="Q84" s="142">
        <f t="shared" si="22"/>
        <v>879592</v>
      </c>
      <c r="R84" s="142"/>
      <c r="S84" s="142">
        <f t="shared" si="22"/>
        <v>72894</v>
      </c>
      <c r="T84" s="142">
        <f t="shared" si="22"/>
        <v>60502.020000000004</v>
      </c>
    </row>
    <row r="85" spans="1:20" x14ac:dyDescent="0.25">
      <c r="J85" s="217"/>
      <c r="O85" s="2"/>
    </row>
    <row r="86" spans="1:20" ht="16.5" thickBot="1" x14ac:dyDescent="0.3"/>
    <row r="87" spans="1:20" x14ac:dyDescent="0.25">
      <c r="A87" s="234" t="s">
        <v>170</v>
      </c>
      <c r="B87" s="235"/>
      <c r="C87" s="235"/>
      <c r="D87" s="235"/>
      <c r="E87" s="235"/>
      <c r="F87" s="235"/>
      <c r="G87" s="235"/>
      <c r="H87" s="235"/>
      <c r="I87" s="235"/>
      <c r="J87" s="235"/>
      <c r="K87" s="235"/>
      <c r="L87" s="235"/>
      <c r="M87" s="235"/>
      <c r="N87" s="235"/>
      <c r="O87" s="235"/>
      <c r="P87" s="235"/>
      <c r="Q87" s="235"/>
      <c r="R87" s="235"/>
      <c r="S87" s="236"/>
    </row>
    <row r="88" spans="1:20" ht="16.5" thickBot="1" x14ac:dyDescent="0.3">
      <c r="A88" s="237"/>
      <c r="B88" s="238"/>
      <c r="C88" s="238"/>
      <c r="D88" s="238"/>
      <c r="E88" s="238"/>
      <c r="F88" s="238"/>
      <c r="G88" s="238"/>
      <c r="H88" s="238"/>
      <c r="I88" s="238"/>
      <c r="J88" s="238"/>
      <c r="K88" s="238"/>
      <c r="L88" s="238"/>
      <c r="M88" s="238"/>
      <c r="N88" s="238"/>
      <c r="O88" s="238"/>
      <c r="P88" s="238"/>
      <c r="Q88" s="238"/>
      <c r="R88" s="238"/>
      <c r="S88" s="239"/>
    </row>
    <row r="89" spans="1:20" ht="16.5" thickBot="1" x14ac:dyDescent="0.3"/>
    <row r="90" spans="1:20" x14ac:dyDescent="0.25">
      <c r="A90" s="219" t="s">
        <v>176</v>
      </c>
      <c r="B90" s="220"/>
      <c r="C90" s="221"/>
      <c r="D90" s="219" t="s">
        <v>177</v>
      </c>
      <c r="E90" s="220"/>
      <c r="F90" s="221"/>
    </row>
    <row r="91" spans="1:20" ht="26.25" customHeight="1" thickBot="1" x14ac:dyDescent="0.3">
      <c r="A91" s="222"/>
      <c r="B91" s="223"/>
      <c r="C91" s="224"/>
      <c r="D91" s="222"/>
      <c r="E91" s="223"/>
      <c r="F91" s="224"/>
    </row>
    <row r="92" spans="1:20" x14ac:dyDescent="0.25">
      <c r="A92" s="155"/>
      <c r="B92" s="156" t="s">
        <v>79</v>
      </c>
      <c r="C92" s="168" t="s">
        <v>174</v>
      </c>
      <c r="D92" s="155"/>
      <c r="E92" s="156" t="s">
        <v>79</v>
      </c>
      <c r="F92" s="168" t="s">
        <v>174</v>
      </c>
    </row>
    <row r="93" spans="1:20" x14ac:dyDescent="0.25">
      <c r="A93" s="157" t="s">
        <v>80</v>
      </c>
      <c r="B93" s="158">
        <v>3476977</v>
      </c>
      <c r="C93" s="164">
        <v>3477000</v>
      </c>
      <c r="D93" s="157"/>
      <c r="E93" s="158"/>
      <c r="F93" s="164"/>
    </row>
    <row r="94" spans="1:20" x14ac:dyDescent="0.25">
      <c r="A94" s="157" t="s">
        <v>184</v>
      </c>
      <c r="B94" s="158">
        <v>715276</v>
      </c>
      <c r="C94" s="165">
        <v>715300</v>
      </c>
      <c r="D94" s="157" t="s">
        <v>178</v>
      </c>
      <c r="E94" s="158">
        <f>M84</f>
        <v>509743.64999999991</v>
      </c>
      <c r="F94" s="165">
        <v>510000</v>
      </c>
    </row>
    <row r="95" spans="1:20" x14ac:dyDescent="0.25">
      <c r="A95" s="157" t="s">
        <v>185</v>
      </c>
      <c r="B95" s="158">
        <v>534267</v>
      </c>
      <c r="C95" s="165">
        <v>534300</v>
      </c>
      <c r="D95" s="157" t="s">
        <v>179</v>
      </c>
      <c r="E95" s="158">
        <f>O84</f>
        <v>373986.89999999991</v>
      </c>
      <c r="F95" s="165">
        <v>374000</v>
      </c>
    </row>
    <row r="96" spans="1:20" ht="16.5" thickBot="1" x14ac:dyDescent="0.3">
      <c r="A96" s="159" t="s">
        <v>186</v>
      </c>
      <c r="B96" s="160">
        <v>181009</v>
      </c>
      <c r="C96" s="166">
        <v>181000</v>
      </c>
      <c r="D96" s="159" t="s">
        <v>180</v>
      </c>
      <c r="E96" s="160">
        <f>N84</f>
        <v>135756.75</v>
      </c>
      <c r="F96" s="166">
        <v>136000</v>
      </c>
    </row>
    <row r="97" spans="1:6" ht="16.5" thickBot="1" x14ac:dyDescent="0.3"/>
    <row r="98" spans="1:6" x14ac:dyDescent="0.25">
      <c r="A98" s="155" t="s">
        <v>166</v>
      </c>
      <c r="B98" s="161" t="s">
        <v>175</v>
      </c>
      <c r="C98" s="163" t="s">
        <v>174</v>
      </c>
      <c r="D98" s="155" t="s">
        <v>166</v>
      </c>
      <c r="E98" s="161" t="s">
        <v>175</v>
      </c>
      <c r="F98" s="163" t="s">
        <v>174</v>
      </c>
    </row>
    <row r="99" spans="1:6" ht="16.5" thickBot="1" x14ac:dyDescent="0.3">
      <c r="A99" s="159" t="s">
        <v>187</v>
      </c>
      <c r="B99" s="162">
        <f>S84</f>
        <v>72894</v>
      </c>
      <c r="C99" s="167">
        <v>73000</v>
      </c>
      <c r="D99" s="159" t="s">
        <v>188</v>
      </c>
      <c r="E99" s="162">
        <f>T84</f>
        <v>60502.020000000004</v>
      </c>
      <c r="F99" s="167">
        <v>60500</v>
      </c>
    </row>
  </sheetData>
  <mergeCells count="7">
    <mergeCell ref="A90:C91"/>
    <mergeCell ref="G1:I1"/>
    <mergeCell ref="J1:L1"/>
    <mergeCell ref="M1:O1"/>
    <mergeCell ref="A87:S88"/>
    <mergeCell ref="D90:F91"/>
    <mergeCell ref="P1:T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workbookViewId="0">
      <selection activeCell="A37" sqref="A37"/>
    </sheetView>
  </sheetViews>
  <sheetFormatPr defaultColWidth="10" defaultRowHeight="15.75" x14ac:dyDescent="0.25"/>
  <cols>
    <col min="1" max="1" width="32.375" customWidth="1"/>
    <col min="2" max="2" width="6.75" customWidth="1"/>
    <col min="3" max="3" width="8.25" customWidth="1"/>
    <col min="4" max="4" width="8.5" customWidth="1"/>
    <col min="5" max="5" width="8.375" customWidth="1"/>
    <col min="6" max="6" width="6.75" customWidth="1"/>
    <col min="7" max="7" width="10.75" bestFit="1" customWidth="1"/>
    <col min="8" max="8" width="11.625" bestFit="1" customWidth="1"/>
    <col min="9" max="9" width="13.25" style="31" customWidth="1"/>
    <col min="10" max="10" width="12.375" customWidth="1"/>
    <col min="11" max="11" width="12.5" customWidth="1"/>
    <col min="12" max="12" width="13" hidden="1" customWidth="1"/>
  </cols>
  <sheetData>
    <row r="1" spans="1:13" ht="42.75" customHeight="1" x14ac:dyDescent="0.25">
      <c r="A1" s="243" t="s">
        <v>161</v>
      </c>
      <c r="B1" s="243"/>
      <c r="C1" s="243"/>
      <c r="D1" s="243"/>
      <c r="E1" s="243"/>
      <c r="F1" s="243"/>
      <c r="G1" s="243"/>
      <c r="H1" s="243"/>
      <c r="I1" s="243"/>
      <c r="J1" s="243"/>
      <c r="K1" s="243"/>
    </row>
    <row r="2" spans="1:13" x14ac:dyDescent="0.25">
      <c r="A2" s="243" t="s">
        <v>81</v>
      </c>
      <c r="B2" s="243"/>
      <c r="C2" s="243"/>
      <c r="D2" s="243"/>
      <c r="E2" s="243"/>
      <c r="F2" s="243"/>
      <c r="G2" s="243"/>
      <c r="H2" s="243"/>
      <c r="I2" s="243"/>
      <c r="J2" s="243"/>
      <c r="K2" s="243"/>
    </row>
    <row r="3" spans="1:13" ht="16.5" thickBot="1" x14ac:dyDescent="0.3">
      <c r="C3" s="2"/>
      <c r="D3" s="2"/>
      <c r="E3" s="2"/>
      <c r="F3" s="2"/>
      <c r="G3" s="2"/>
      <c r="H3" s="2"/>
      <c r="I3" s="3"/>
      <c r="J3" s="2"/>
      <c r="K3" s="2"/>
    </row>
    <row r="4" spans="1:13" x14ac:dyDescent="0.25">
      <c r="A4" s="4" t="s">
        <v>82</v>
      </c>
      <c r="B4" s="244" t="s">
        <v>83</v>
      </c>
      <c r="C4" s="246" t="s">
        <v>84</v>
      </c>
      <c r="D4" s="247"/>
      <c r="E4" s="248"/>
      <c r="F4" s="249" t="s">
        <v>85</v>
      </c>
      <c r="G4" s="33"/>
      <c r="H4" s="33"/>
      <c r="I4" s="5"/>
      <c r="J4" s="5"/>
      <c r="K4" s="5"/>
      <c r="L4" s="34" t="s">
        <v>160</v>
      </c>
    </row>
    <row r="5" spans="1:13" ht="27.75" customHeight="1" thickBot="1" x14ac:dyDescent="0.3">
      <c r="A5" s="6" t="s">
        <v>86</v>
      </c>
      <c r="B5" s="245"/>
      <c r="C5" s="7" t="s">
        <v>87</v>
      </c>
      <c r="D5" s="8" t="s">
        <v>88</v>
      </c>
      <c r="E5" s="9" t="s">
        <v>78</v>
      </c>
      <c r="F5" s="250"/>
      <c r="G5" s="32" t="s">
        <v>156</v>
      </c>
      <c r="H5" s="32" t="s">
        <v>157</v>
      </c>
      <c r="I5" s="10" t="s">
        <v>89</v>
      </c>
      <c r="J5" s="10" t="s">
        <v>90</v>
      </c>
      <c r="K5" s="10" t="s">
        <v>91</v>
      </c>
      <c r="L5" s="35" t="s">
        <v>159</v>
      </c>
    </row>
    <row r="6" spans="1:13" x14ac:dyDescent="0.25">
      <c r="A6" s="11"/>
      <c r="B6" s="11"/>
      <c r="C6" s="11"/>
      <c r="D6" s="11"/>
      <c r="E6" s="11"/>
      <c r="F6" s="11"/>
      <c r="G6" s="11"/>
      <c r="H6" s="11"/>
      <c r="I6" s="11"/>
      <c r="J6" s="11"/>
      <c r="K6" s="11"/>
      <c r="L6" s="39"/>
    </row>
    <row r="7" spans="1:13" x14ac:dyDescent="0.25">
      <c r="A7" s="11" t="s">
        <v>92</v>
      </c>
      <c r="B7" s="12">
        <v>1563</v>
      </c>
      <c r="C7" s="13">
        <v>984805</v>
      </c>
      <c r="D7" s="13">
        <v>1012007</v>
      </c>
      <c r="E7" s="13">
        <f>+C7+D7</f>
        <v>1996812</v>
      </c>
      <c r="F7" s="14">
        <f>SUM(F9:F15)</f>
        <v>100.00000000000001</v>
      </c>
      <c r="G7" s="14">
        <v>2109000</v>
      </c>
      <c r="H7" s="14">
        <v>2173000</v>
      </c>
      <c r="I7" s="14">
        <v>2239000</v>
      </c>
      <c r="J7" s="14">
        <v>2306000</v>
      </c>
      <c r="K7" s="14">
        <v>2375000</v>
      </c>
      <c r="L7" s="36">
        <v>2445000</v>
      </c>
    </row>
    <row r="8" spans="1:13" x14ac:dyDescent="0.25">
      <c r="A8" s="11" t="s">
        <v>5</v>
      </c>
      <c r="B8" s="12"/>
      <c r="C8" s="13"/>
      <c r="D8" s="13"/>
      <c r="E8" s="13"/>
      <c r="F8" s="14"/>
      <c r="G8" s="14"/>
      <c r="H8" s="14"/>
      <c r="I8" s="15"/>
      <c r="J8" s="14"/>
      <c r="K8" s="14"/>
      <c r="L8" s="38"/>
    </row>
    <row r="9" spans="1:13" x14ac:dyDescent="0.25">
      <c r="A9" s="11" t="s">
        <v>93</v>
      </c>
      <c r="B9" s="12">
        <v>334</v>
      </c>
      <c r="C9" s="13">
        <v>258289</v>
      </c>
      <c r="D9" s="13">
        <v>255073</v>
      </c>
      <c r="E9" s="13">
        <f>+C9+D9</f>
        <v>513362</v>
      </c>
      <c r="F9" s="16">
        <f>+E9/$E$7*100</f>
        <v>25.709080273956687</v>
      </c>
      <c r="G9" s="15">
        <f>+$G$7*F9/100</f>
        <v>542204.50297774654</v>
      </c>
      <c r="H9" s="15">
        <f>+$H$7*F9/100</f>
        <v>558658.31435307884</v>
      </c>
      <c r="I9" s="15">
        <f>+$I$7*F9/100</f>
        <v>575626.30733389023</v>
      </c>
      <c r="J9" s="15">
        <v>592851.39111744124</v>
      </c>
      <c r="K9" s="14">
        <f>K7*F9/100</f>
        <v>610590.65650647134</v>
      </c>
      <c r="L9" s="36">
        <f>$L$7*F9/100</f>
        <v>628587.01269824104</v>
      </c>
    </row>
    <row r="10" spans="1:13" x14ac:dyDescent="0.25">
      <c r="A10" s="11" t="s">
        <v>94</v>
      </c>
      <c r="B10" s="12">
        <v>276</v>
      </c>
      <c r="C10" s="13">
        <v>115160</v>
      </c>
      <c r="D10" s="13">
        <v>118766</v>
      </c>
      <c r="E10" s="13">
        <f t="shared" ref="E10:E15" si="0">+C10+D10</f>
        <v>233926</v>
      </c>
      <c r="F10" s="16">
        <f t="shared" ref="F10:F15" si="1">+E10/$E$7*100</f>
        <v>11.714973668026834</v>
      </c>
      <c r="G10" s="15">
        <f t="shared" ref="G10:G15" si="2">+$G$7*F10/100</f>
        <v>247068.79465868592</v>
      </c>
      <c r="H10" s="15">
        <f t="shared" ref="H10:H15" si="3">+$H$7*F10/100</f>
        <v>254566.37780622311</v>
      </c>
      <c r="I10" s="15">
        <f t="shared" ref="I10:I15" si="4">+$I$7*F10/100</f>
        <v>262298.26042712084</v>
      </c>
      <c r="J10" s="15">
        <v>270147.29278469877</v>
      </c>
      <c r="K10" s="14">
        <f>K7*F10/100</f>
        <v>278230.62461563735</v>
      </c>
      <c r="L10" s="36">
        <f t="shared" ref="L10:L15" si="5">$L$7*F10/100</f>
        <v>286431.10618325608</v>
      </c>
    </row>
    <row r="11" spans="1:13" x14ac:dyDescent="0.25">
      <c r="A11" s="11" t="s">
        <v>95</v>
      </c>
      <c r="B11" s="12">
        <v>143</v>
      </c>
      <c r="C11" s="13">
        <v>102803</v>
      </c>
      <c r="D11" s="13">
        <v>109259</v>
      </c>
      <c r="E11" s="13">
        <f t="shared" si="0"/>
        <v>212062</v>
      </c>
      <c r="F11" s="16">
        <f t="shared" si="1"/>
        <v>10.62002832515029</v>
      </c>
      <c r="G11" s="15">
        <f t="shared" si="2"/>
        <v>223976.39737741963</v>
      </c>
      <c r="H11" s="15">
        <f t="shared" si="3"/>
        <v>230773.21550551581</v>
      </c>
      <c r="I11" s="15">
        <f t="shared" si="4"/>
        <v>237782.43420011501</v>
      </c>
      <c r="J11" s="15">
        <v>244897.85317796571</v>
      </c>
      <c r="K11" s="14">
        <f>K7*F11/100</f>
        <v>252225.6727223194</v>
      </c>
      <c r="L11" s="36">
        <f t="shared" si="5"/>
        <v>259659.6925499246</v>
      </c>
      <c r="M11" s="2"/>
    </row>
    <row r="12" spans="1:13" x14ac:dyDescent="0.25">
      <c r="A12" s="11" t="s">
        <v>96</v>
      </c>
      <c r="B12" s="12"/>
      <c r="C12" s="13">
        <v>96787</v>
      </c>
      <c r="D12" s="13">
        <v>97366</v>
      </c>
      <c r="E12" s="13">
        <f t="shared" si="0"/>
        <v>194153</v>
      </c>
      <c r="F12" s="16">
        <f t="shared" si="1"/>
        <v>9.7231486990262468</v>
      </c>
      <c r="G12" s="15">
        <f t="shared" si="2"/>
        <v>205061.20606246355</v>
      </c>
      <c r="H12" s="15">
        <f t="shared" si="3"/>
        <v>211284.02122984032</v>
      </c>
      <c r="I12" s="15">
        <f t="shared" si="4"/>
        <v>217701.29937119767</v>
      </c>
      <c r="J12" s="15">
        <v>224215.80899954523</v>
      </c>
      <c r="K12" s="14">
        <f>K7*F12/100</f>
        <v>230924.78160187337</v>
      </c>
      <c r="L12" s="36">
        <f t="shared" si="5"/>
        <v>237730.98569119174</v>
      </c>
    </row>
    <row r="13" spans="1:13" x14ac:dyDescent="0.25">
      <c r="A13" s="11" t="s">
        <v>97</v>
      </c>
      <c r="B13" s="12">
        <v>321</v>
      </c>
      <c r="C13" s="13">
        <v>212738</v>
      </c>
      <c r="D13" s="13">
        <v>221641</v>
      </c>
      <c r="E13" s="13">
        <f t="shared" si="0"/>
        <v>434379</v>
      </c>
      <c r="F13" s="16">
        <f t="shared" si="1"/>
        <v>21.753625278694237</v>
      </c>
      <c r="G13" s="15">
        <f t="shared" si="2"/>
        <v>458783.9571276615</v>
      </c>
      <c r="H13" s="15">
        <f t="shared" si="3"/>
        <v>472706.27730602579</v>
      </c>
      <c r="I13" s="15">
        <f t="shared" si="4"/>
        <v>487063.66998996399</v>
      </c>
      <c r="J13" s="15">
        <v>501638.59892668913</v>
      </c>
      <c r="K13" s="14">
        <f>K7*F13/100</f>
        <v>516648.60036898812</v>
      </c>
      <c r="L13" s="36">
        <f t="shared" si="5"/>
        <v>531876.1380640741</v>
      </c>
    </row>
    <row r="14" spans="1:13" x14ac:dyDescent="0.25">
      <c r="A14" s="21" t="s">
        <v>98</v>
      </c>
      <c r="B14" s="12">
        <v>199</v>
      </c>
      <c r="C14" s="13">
        <v>112791</v>
      </c>
      <c r="D14" s="13">
        <v>117697</v>
      </c>
      <c r="E14" s="13">
        <f t="shared" si="0"/>
        <v>230488</v>
      </c>
      <c r="F14" s="16">
        <f t="shared" si="1"/>
        <v>11.542799221959804</v>
      </c>
      <c r="G14" s="15">
        <f t="shared" si="2"/>
        <v>243437.63559113228</v>
      </c>
      <c r="H14" s="15">
        <f t="shared" si="3"/>
        <v>250825.02709318654</v>
      </c>
      <c r="I14" s="15">
        <f t="shared" si="4"/>
        <v>258443.27457968</v>
      </c>
      <c r="J14" s="15">
        <v>266176.95005839306</v>
      </c>
      <c r="K14" s="14">
        <f>K7*F14/100</f>
        <v>274141.48152154533</v>
      </c>
      <c r="L14" s="36">
        <f t="shared" si="5"/>
        <v>282221.44097691722</v>
      </c>
    </row>
    <row r="15" spans="1:13" x14ac:dyDescent="0.25">
      <c r="A15" s="11" t="s">
        <v>99</v>
      </c>
      <c r="B15" s="12">
        <v>88</v>
      </c>
      <c r="C15" s="13">
        <v>86237</v>
      </c>
      <c r="D15" s="13">
        <v>92205</v>
      </c>
      <c r="E15" s="13">
        <f t="shared" si="0"/>
        <v>178442</v>
      </c>
      <c r="F15" s="16">
        <f t="shared" si="1"/>
        <v>8.9363445331858991</v>
      </c>
      <c r="G15" s="15">
        <f t="shared" si="2"/>
        <v>188467.50620489061</v>
      </c>
      <c r="H15" s="15">
        <f t="shared" si="3"/>
        <v>194186.76670612957</v>
      </c>
      <c r="I15" s="15">
        <f t="shared" si="4"/>
        <v>200084.75409803225</v>
      </c>
      <c r="J15" s="15">
        <v>206072.10493526683</v>
      </c>
      <c r="K15" s="14">
        <f>K7*F15/100</f>
        <v>212238.18266316512</v>
      </c>
      <c r="L15" s="36">
        <f t="shared" si="5"/>
        <v>218493.62383639521</v>
      </c>
    </row>
    <row r="16" spans="1:13" x14ac:dyDescent="0.25">
      <c r="A16" s="1"/>
      <c r="B16" s="1"/>
      <c r="C16" s="17"/>
      <c r="D16" s="17"/>
      <c r="E16" s="17"/>
      <c r="F16" s="18"/>
      <c r="G16" s="18"/>
      <c r="H16" s="18"/>
      <c r="I16" s="19"/>
      <c r="J16" s="18"/>
      <c r="K16" s="18"/>
      <c r="L16" s="39"/>
    </row>
    <row r="17" spans="1:12" x14ac:dyDescent="0.25">
      <c r="A17" s="1"/>
      <c r="B17" s="1"/>
      <c r="C17" s="17"/>
      <c r="D17" s="17"/>
      <c r="E17" s="17"/>
      <c r="F17" s="18"/>
      <c r="G17" s="18"/>
      <c r="H17" s="18"/>
      <c r="I17" s="19"/>
      <c r="J17" s="18"/>
      <c r="K17" s="18"/>
      <c r="L17" s="39"/>
    </row>
    <row r="18" spans="1:12" x14ac:dyDescent="0.25">
      <c r="A18" s="11" t="s">
        <v>100</v>
      </c>
      <c r="B18" s="12">
        <v>1924</v>
      </c>
      <c r="C18" s="13">
        <v>1198841</v>
      </c>
      <c r="D18" s="13">
        <v>1219464</v>
      </c>
      <c r="E18" s="13">
        <f>C18+D18</f>
        <v>2418305</v>
      </c>
      <c r="F18" s="18">
        <f>SUM(F20:F26)</f>
        <v>100</v>
      </c>
      <c r="G18" s="18">
        <v>2562000</v>
      </c>
      <c r="H18" s="18">
        <v>2641000</v>
      </c>
      <c r="I18" s="19">
        <v>2721000</v>
      </c>
      <c r="J18" s="18">
        <v>2802000</v>
      </c>
      <c r="K18" s="18">
        <v>2885000</v>
      </c>
      <c r="L18" s="36">
        <v>2971000</v>
      </c>
    </row>
    <row r="19" spans="1:12" x14ac:dyDescent="0.25">
      <c r="A19" s="11" t="s">
        <v>5</v>
      </c>
      <c r="B19" s="12"/>
      <c r="C19" s="13"/>
      <c r="D19" s="13"/>
      <c r="E19" s="13"/>
      <c r="F19" s="18"/>
      <c r="G19" s="18"/>
      <c r="H19" s="18"/>
      <c r="I19" s="19"/>
      <c r="J19" s="18"/>
      <c r="K19" s="18"/>
      <c r="L19" s="38"/>
    </row>
    <row r="20" spans="1:12" x14ac:dyDescent="0.25">
      <c r="A20" s="11" t="s">
        <v>101</v>
      </c>
      <c r="B20" s="12">
        <v>252</v>
      </c>
      <c r="C20" s="13">
        <v>106318</v>
      </c>
      <c r="D20" s="13">
        <v>104785</v>
      </c>
      <c r="E20" s="13">
        <f t="shared" ref="E20:E26" si="6">C20+D20</f>
        <v>211103</v>
      </c>
      <c r="F20" s="20">
        <f>E20/$E$18*100</f>
        <v>8.7293786350356957</v>
      </c>
      <c r="G20" s="15">
        <f t="shared" ref="G20:G26" si="7">+$G$18*F20/100</f>
        <v>223646.68062961451</v>
      </c>
      <c r="H20" s="15">
        <f t="shared" ref="H20:H26" si="8">+$G$18*F20/100</f>
        <v>223646.68062961451</v>
      </c>
      <c r="I20" s="19">
        <f>I18*F20/100</f>
        <v>237526.39265932128</v>
      </c>
      <c r="J20" s="18">
        <v>244597.1893537002</v>
      </c>
      <c r="K20" s="18">
        <f>$K$18*F20/100</f>
        <v>251842.57362077982</v>
      </c>
      <c r="L20" s="36">
        <f>$L$18*F20/100</f>
        <v>259349.8392469105</v>
      </c>
    </row>
    <row r="21" spans="1:12" x14ac:dyDescent="0.25">
      <c r="A21" s="11" t="s">
        <v>102</v>
      </c>
      <c r="B21" s="12">
        <v>202</v>
      </c>
      <c r="C21" s="13">
        <v>94909</v>
      </c>
      <c r="D21" s="13">
        <v>95326</v>
      </c>
      <c r="E21" s="13">
        <f t="shared" si="6"/>
        <v>190235</v>
      </c>
      <c r="F21" s="20">
        <f t="shared" ref="F21:F26" si="9">E21/$E$18*100</f>
        <v>7.8664601859566936</v>
      </c>
      <c r="G21" s="15">
        <f t="shared" si="7"/>
        <v>201538.70996421052</v>
      </c>
      <c r="H21" s="15">
        <f t="shared" si="8"/>
        <v>201538.70996421052</v>
      </c>
      <c r="I21" s="19">
        <f>I18*F21/100</f>
        <v>214046.38165988162</v>
      </c>
      <c r="J21" s="18">
        <v>220418.21441050657</v>
      </c>
      <c r="K21" s="18">
        <f t="shared" ref="K21:K26" si="10">$K$18*F21/100</f>
        <v>226947.37636485061</v>
      </c>
      <c r="L21" s="36">
        <f t="shared" ref="L21:L26" si="11">$L$18*F21/100</f>
        <v>233712.53212477337</v>
      </c>
    </row>
    <row r="22" spans="1:12" x14ac:dyDescent="0.25">
      <c r="A22" s="11" t="s">
        <v>103</v>
      </c>
      <c r="B22" s="12">
        <v>346</v>
      </c>
      <c r="C22" s="13">
        <v>241807</v>
      </c>
      <c r="D22" s="13">
        <v>249403</v>
      </c>
      <c r="E22" s="13">
        <f t="shared" si="6"/>
        <v>491210</v>
      </c>
      <c r="F22" s="20">
        <f t="shared" si="9"/>
        <v>20.312160790305605</v>
      </c>
      <c r="G22" s="15">
        <f t="shared" si="7"/>
        <v>520397.55944762961</v>
      </c>
      <c r="H22" s="15">
        <f t="shared" si="8"/>
        <v>520397.55944762961</v>
      </c>
      <c r="I22" s="19">
        <f>(I18*F22/100)*(54/100)</f>
        <v>298454.70335627638</v>
      </c>
      <c r="J22" s="18">
        <v>307339.24248595606</v>
      </c>
      <c r="K22" s="18">
        <f>(K18*F22/100)*(54/100)</f>
        <v>316443.15295217105</v>
      </c>
      <c r="L22" s="37">
        <f>(L18*F22/100)*(54/100)</f>
        <v>325876.1204231889</v>
      </c>
    </row>
    <row r="23" spans="1:12" x14ac:dyDescent="0.25">
      <c r="A23" s="11" t="s">
        <v>104</v>
      </c>
      <c r="B23" s="12">
        <v>59</v>
      </c>
      <c r="C23" s="13">
        <v>49740</v>
      </c>
      <c r="D23" s="13">
        <v>50980</v>
      </c>
      <c r="E23" s="13">
        <f t="shared" si="6"/>
        <v>100720</v>
      </c>
      <c r="F23" s="20">
        <f t="shared" si="9"/>
        <v>4.1649006225434757</v>
      </c>
      <c r="G23" s="15">
        <f t="shared" si="7"/>
        <v>106704.75394956383</v>
      </c>
      <c r="H23" s="15">
        <f t="shared" si="8"/>
        <v>106704.75394956383</v>
      </c>
      <c r="I23" s="19">
        <f>I18*F23/100</f>
        <v>113326.94593940797</v>
      </c>
      <c r="J23" s="18">
        <v>116700.51544366819</v>
      </c>
      <c r="K23" s="18">
        <f t="shared" si="10"/>
        <v>120157.38296037927</v>
      </c>
      <c r="L23" s="36">
        <f t="shared" si="11"/>
        <v>123739.19749576665</v>
      </c>
    </row>
    <row r="24" spans="1:12" x14ac:dyDescent="0.25">
      <c r="A24" s="11" t="s">
        <v>105</v>
      </c>
      <c r="B24" s="12">
        <v>514</v>
      </c>
      <c r="C24" s="13">
        <v>471498</v>
      </c>
      <c r="D24" s="13">
        <v>476630</v>
      </c>
      <c r="E24" s="13">
        <f t="shared" si="6"/>
        <v>948128</v>
      </c>
      <c r="F24" s="20">
        <f t="shared" si="9"/>
        <v>39.206303588670579</v>
      </c>
      <c r="G24" s="15">
        <f t="shared" si="7"/>
        <v>1004465.4979417403</v>
      </c>
      <c r="H24" s="15">
        <f t="shared" si="8"/>
        <v>1004465.4979417403</v>
      </c>
      <c r="I24" s="19">
        <f>(I18*$F$24/100)*(79/100)</f>
        <v>842774.78131170396</v>
      </c>
      <c r="J24" s="18">
        <v>867862.89497809426</v>
      </c>
      <c r="K24" s="18">
        <f>(K18*$F$24/100)*(79/100)</f>
        <v>893570.46824118565</v>
      </c>
      <c r="L24" s="36">
        <f>(L18*$F$24/100)*(79/100)</f>
        <v>920207.23089932837</v>
      </c>
    </row>
    <row r="25" spans="1:12" x14ac:dyDescent="0.25">
      <c r="A25" s="21" t="s">
        <v>106</v>
      </c>
      <c r="B25" s="22">
        <v>284</v>
      </c>
      <c r="C25" s="23">
        <v>114575</v>
      </c>
      <c r="D25" s="23">
        <v>119344</v>
      </c>
      <c r="E25" s="13">
        <f t="shared" si="6"/>
        <v>233919</v>
      </c>
      <c r="F25" s="20">
        <f t="shared" si="9"/>
        <v>9.6728493717707238</v>
      </c>
      <c r="G25" s="15">
        <f t="shared" si="7"/>
        <v>247818.40090476593</v>
      </c>
      <c r="H25" s="15">
        <f t="shared" si="8"/>
        <v>247818.40090476593</v>
      </c>
      <c r="I25" s="19">
        <f>I18*F25/100</f>
        <v>263198.23140588141</v>
      </c>
      <c r="J25" s="18">
        <v>271033.23939701566</v>
      </c>
      <c r="K25" s="18">
        <f t="shared" si="10"/>
        <v>279061.70437558537</v>
      </c>
      <c r="L25" s="36">
        <f t="shared" si="11"/>
        <v>287380.35483530822</v>
      </c>
    </row>
    <row r="26" spans="1:12" x14ac:dyDescent="0.25">
      <c r="A26" s="11" t="s">
        <v>107</v>
      </c>
      <c r="B26" s="12">
        <v>267</v>
      </c>
      <c r="C26" s="13">
        <v>119994</v>
      </c>
      <c r="D26" s="13">
        <v>122996</v>
      </c>
      <c r="E26" s="13">
        <f t="shared" si="6"/>
        <v>242990</v>
      </c>
      <c r="F26" s="20">
        <f t="shared" si="9"/>
        <v>10.047946805717228</v>
      </c>
      <c r="G26" s="15">
        <f t="shared" si="7"/>
        <v>257428.39716247536</v>
      </c>
      <c r="H26" s="15">
        <f t="shared" si="8"/>
        <v>257428.39716247536</v>
      </c>
      <c r="I26" s="19">
        <f>I18*F26/100</f>
        <v>273404.63258356578</v>
      </c>
      <c r="J26" s="18">
        <v>281543.46949619672</v>
      </c>
      <c r="K26" s="18">
        <f t="shared" si="10"/>
        <v>289883.26534494205</v>
      </c>
      <c r="L26" s="36">
        <f t="shared" si="11"/>
        <v>298524.49959785881</v>
      </c>
    </row>
    <row r="27" spans="1:12" x14ac:dyDescent="0.25">
      <c r="A27" s="11" t="s">
        <v>108</v>
      </c>
      <c r="B27" s="12"/>
      <c r="C27" s="13"/>
      <c r="D27" s="13"/>
      <c r="E27" s="13"/>
      <c r="F27" s="18"/>
      <c r="G27" s="19"/>
      <c r="H27" s="19"/>
      <c r="I27" s="19">
        <f>(I18*$F$22/100)*(46/100)</f>
        <v>254239.19174793913</v>
      </c>
      <c r="J27" s="18">
        <v>261807.50285840701</v>
      </c>
      <c r="K27" s="18">
        <f>(K18*$F$22/100)*(46/100)</f>
        <v>269562.68584814569</v>
      </c>
      <c r="L27" s="36">
        <f>(L18*$F$22/100)*(46/100)</f>
        <v>277598.17665679054</v>
      </c>
    </row>
    <row r="28" spans="1:12" x14ac:dyDescent="0.25">
      <c r="A28" s="11" t="s">
        <v>109</v>
      </c>
      <c r="B28" s="12"/>
      <c r="C28" s="13"/>
      <c r="D28" s="13"/>
      <c r="E28" s="13">
        <f>I24-I28</f>
        <v>618746.04197568144</v>
      </c>
      <c r="F28" s="18"/>
      <c r="G28" s="19"/>
      <c r="H28" s="19"/>
      <c r="I28" s="19">
        <f>(I18*$F$24/100)*(21/100)</f>
        <v>224028.73933602255</v>
      </c>
      <c r="J28" s="18">
        <v>230697.73157645544</v>
      </c>
      <c r="K28" s="18">
        <f>(K18*$F$24/100)*(21/100)</f>
        <v>237531.39029196071</v>
      </c>
      <c r="L28" s="36">
        <f>(L18*$F$24/100)*(21/100)</f>
        <v>244612.04872007461</v>
      </c>
    </row>
    <row r="29" spans="1:12" x14ac:dyDescent="0.25">
      <c r="A29" s="1"/>
      <c r="B29" s="1"/>
      <c r="C29" s="17"/>
      <c r="D29" s="17"/>
      <c r="E29" s="17"/>
      <c r="F29" s="18"/>
      <c r="G29" s="18"/>
      <c r="H29" s="18"/>
      <c r="I29" s="19"/>
      <c r="J29" s="18"/>
      <c r="K29" s="18"/>
      <c r="L29" s="39"/>
    </row>
    <row r="30" spans="1:12" x14ac:dyDescent="0.25">
      <c r="A30" s="1"/>
      <c r="B30" s="1"/>
      <c r="C30" s="17"/>
      <c r="D30" s="17"/>
      <c r="E30" s="17"/>
      <c r="F30" s="18"/>
      <c r="G30" s="18"/>
      <c r="H30" s="18"/>
      <c r="I30" s="19"/>
      <c r="J30" s="18"/>
      <c r="K30" s="18"/>
      <c r="L30" s="39"/>
    </row>
    <row r="31" spans="1:12" x14ac:dyDescent="0.25">
      <c r="A31" s="11" t="s">
        <v>110</v>
      </c>
      <c r="B31" s="12">
        <v>1831</v>
      </c>
      <c r="C31" s="13">
        <v>1296988</v>
      </c>
      <c r="D31" s="13">
        <v>1328931</v>
      </c>
      <c r="E31" s="13">
        <f>C31+D31</f>
        <v>2625919</v>
      </c>
      <c r="F31" s="18">
        <v>100</v>
      </c>
      <c r="G31" s="18">
        <v>2796000</v>
      </c>
      <c r="H31" s="18">
        <v>2882000</v>
      </c>
      <c r="I31" s="18">
        <v>2969000</v>
      </c>
      <c r="J31" s="18">
        <v>3058000</v>
      </c>
      <c r="K31" s="18">
        <v>3149000</v>
      </c>
      <c r="L31" s="37">
        <v>3242000</v>
      </c>
    </row>
    <row r="32" spans="1:12" x14ac:dyDescent="0.25">
      <c r="A32" s="1"/>
      <c r="B32" s="1"/>
      <c r="C32" s="17"/>
      <c r="D32" s="17"/>
      <c r="E32" s="17"/>
      <c r="F32" s="18"/>
      <c r="G32" s="18"/>
      <c r="H32" s="18"/>
      <c r="I32" s="19"/>
      <c r="J32" s="18"/>
      <c r="K32" s="18"/>
      <c r="L32" s="39"/>
    </row>
    <row r="33" spans="1:13" x14ac:dyDescent="0.25">
      <c r="A33" s="11" t="s">
        <v>111</v>
      </c>
      <c r="B33" s="12">
        <v>504</v>
      </c>
      <c r="C33" s="13">
        <v>357698</v>
      </c>
      <c r="D33" s="13">
        <v>367796</v>
      </c>
      <c r="E33" s="13">
        <f>C33+D33</f>
        <v>725494</v>
      </c>
      <c r="F33" s="18">
        <f>E33/E31*100</f>
        <v>27.628194167451468</v>
      </c>
      <c r="G33" s="19">
        <f t="shared" ref="G33:H33" si="12">(G31*$F$33/100)*(84/100)</f>
        <v>648886.81949443207</v>
      </c>
      <c r="H33" s="19">
        <f t="shared" si="12"/>
        <v>668845.42696099903</v>
      </c>
      <c r="I33" s="19">
        <f>(I31*$F$33/100)*(84/100)</f>
        <v>689036.11125857267</v>
      </c>
      <c r="J33" s="18">
        <f>(J31*$F$33/100)*(84/100)</f>
        <v>709690.94921815931</v>
      </c>
      <c r="K33" s="18">
        <f>(K31*$F$33/100)*(84/100)</f>
        <v>730809.94083975919</v>
      </c>
      <c r="L33" s="37">
        <f>(L31*$F$33/100)*(84/100)</f>
        <v>752393.08612337231</v>
      </c>
    </row>
    <row r="34" spans="1:13" x14ac:dyDescent="0.25">
      <c r="A34" s="11" t="s">
        <v>112</v>
      </c>
      <c r="B34" s="12">
        <v>479</v>
      </c>
      <c r="C34" s="13">
        <v>226297</v>
      </c>
      <c r="D34" s="13">
        <v>233212</v>
      </c>
      <c r="E34" s="13">
        <f t="shared" ref="E34:E39" si="13">C34+D34</f>
        <v>459509</v>
      </c>
      <c r="F34" s="18">
        <f>E34/E31*100</f>
        <v>17.49897845287688</v>
      </c>
      <c r="G34" s="19">
        <f>G31*F34/100</f>
        <v>489271.43754243752</v>
      </c>
      <c r="H34" s="19">
        <f>G31*F34/100</f>
        <v>489271.43754243752</v>
      </c>
      <c r="I34" s="19">
        <f>I31*F34/100</f>
        <v>519544.67026591458</v>
      </c>
      <c r="J34" s="18">
        <v>535118.76108897501</v>
      </c>
      <c r="K34" s="18">
        <f>K31*F34/100</f>
        <v>551042.83148109296</v>
      </c>
      <c r="L34" s="37">
        <f>$L$31*F34/100</f>
        <v>567316.8814422685</v>
      </c>
    </row>
    <row r="35" spans="1:13" x14ac:dyDescent="0.25">
      <c r="A35" s="11" t="s">
        <v>113</v>
      </c>
      <c r="B35" s="12">
        <v>121</v>
      </c>
      <c r="C35" s="13">
        <v>123264</v>
      </c>
      <c r="D35" s="13">
        <v>116449</v>
      </c>
      <c r="E35" s="13">
        <f t="shared" si="13"/>
        <v>239713</v>
      </c>
      <c r="F35" s="18">
        <f>E35/E31*100</f>
        <v>9.1287278853612772</v>
      </c>
      <c r="G35" s="19">
        <f>G31*F35/100</f>
        <v>255239.23167470132</v>
      </c>
      <c r="H35" s="19">
        <f>H31*F35/100</f>
        <v>263089.93765611202</v>
      </c>
      <c r="I35" s="19">
        <f>I31*F35/100</f>
        <v>271031.93091637635</v>
      </c>
      <c r="J35" s="18">
        <v>279156.49873434787</v>
      </c>
      <c r="K35" s="18">
        <f>K31*F35/100</f>
        <v>287463.64111002663</v>
      </c>
      <c r="L35" s="37">
        <f t="shared" ref="L35:L37" si="14">$L$31*F35/100</f>
        <v>295953.35804341262</v>
      </c>
    </row>
    <row r="36" spans="1:13" x14ac:dyDescent="0.25">
      <c r="A36" s="11" t="s">
        <v>114</v>
      </c>
      <c r="B36" s="12">
        <v>204</v>
      </c>
      <c r="C36" s="13">
        <v>98349</v>
      </c>
      <c r="D36" s="13">
        <v>104269</v>
      </c>
      <c r="E36" s="13">
        <f t="shared" si="13"/>
        <v>202618</v>
      </c>
      <c r="F36" s="18">
        <f>E36/E31*100</f>
        <v>7.7160795896598477</v>
      </c>
      <c r="G36" s="19">
        <f>G31*F36/100</f>
        <v>215741.58532688936</v>
      </c>
      <c r="H36" s="19">
        <f>G31*F36/100</f>
        <v>215741.58532688936</v>
      </c>
      <c r="I36" s="19">
        <f>I31*F36/100</f>
        <v>229090.40301700088</v>
      </c>
      <c r="J36" s="18">
        <v>235957.71385179815</v>
      </c>
      <c r="K36" s="18">
        <f>K31*F36/100</f>
        <v>242979.34627838861</v>
      </c>
      <c r="L36" s="37">
        <f t="shared" si="14"/>
        <v>250155.30029677227</v>
      </c>
    </row>
    <row r="37" spans="1:13" x14ac:dyDescent="0.25">
      <c r="A37" s="11" t="s">
        <v>115</v>
      </c>
      <c r="B37" s="12">
        <v>257</v>
      </c>
      <c r="C37" s="13">
        <v>282188</v>
      </c>
      <c r="D37" s="13">
        <v>293065</v>
      </c>
      <c r="E37" s="13">
        <f t="shared" si="13"/>
        <v>575253</v>
      </c>
      <c r="F37" s="18">
        <f>E37/E31*100</f>
        <v>21.906730557949427</v>
      </c>
      <c r="G37" s="19">
        <f>G31*F37/100</f>
        <v>612512.18640026601</v>
      </c>
      <c r="H37" s="19">
        <f>G31*F37/100</f>
        <v>612512.18640026601</v>
      </c>
      <c r="I37" s="19">
        <f>I31*F37/100</f>
        <v>650410.83026551851</v>
      </c>
      <c r="J37" s="18">
        <v>669907.82046209346</v>
      </c>
      <c r="K37" s="18">
        <f>K31*F37/100</f>
        <v>689842.94526982738</v>
      </c>
      <c r="L37" s="37">
        <f t="shared" si="14"/>
        <v>710216.20468872041</v>
      </c>
    </row>
    <row r="38" spans="1:13" x14ac:dyDescent="0.25">
      <c r="A38" s="11" t="s">
        <v>116</v>
      </c>
      <c r="B38" s="12">
        <v>172</v>
      </c>
      <c r="C38" s="13">
        <v>104760</v>
      </c>
      <c r="D38" s="13">
        <v>107064</v>
      </c>
      <c r="E38" s="13">
        <f t="shared" si="13"/>
        <v>211824</v>
      </c>
      <c r="F38" s="18">
        <f>E38/E31*100</f>
        <v>8.0666616144671632</v>
      </c>
      <c r="G38" s="19">
        <f t="shared" ref="G38:H38" si="15">(G31*$F$38/100)*(61/100)</f>
        <v>137581.75383170616</v>
      </c>
      <c r="H38" s="19">
        <f t="shared" si="15"/>
        <v>141813.52451465561</v>
      </c>
      <c r="I38" s="19">
        <f>(I31*$F$38/100)*(61/100)</f>
        <v>146094.50183345334</v>
      </c>
      <c r="J38" s="18">
        <v>150473.89242394755</v>
      </c>
      <c r="K38" s="18">
        <f>(K31*$F$38/100)*(61/100)</f>
        <v>154951.69628613829</v>
      </c>
      <c r="L38" s="37">
        <f>(L31*$F$38/100)*(61/100)</f>
        <v>159527.91342002549</v>
      </c>
    </row>
    <row r="39" spans="1:13" x14ac:dyDescent="0.25">
      <c r="A39" s="11" t="s">
        <v>117</v>
      </c>
      <c r="B39" s="12">
        <v>94</v>
      </c>
      <c r="C39" s="13">
        <v>104432</v>
      </c>
      <c r="D39" s="13">
        <v>107076</v>
      </c>
      <c r="E39" s="13">
        <f t="shared" si="13"/>
        <v>211508</v>
      </c>
      <c r="F39" s="18">
        <f>E39/E31*100</f>
        <v>8.0546277322339339</v>
      </c>
      <c r="G39" s="19">
        <f>G31*F39/100</f>
        <v>225207.3913932608</v>
      </c>
      <c r="H39" s="19">
        <f>H31*F39/100</f>
        <v>232134.37124298196</v>
      </c>
      <c r="I39" s="19">
        <f>I31*F39/100</f>
        <v>239141.89737002552</v>
      </c>
      <c r="J39" s="18">
        <v>246310.51605171373</v>
      </c>
      <c r="K39" s="18">
        <f>K31*F39/100</f>
        <v>253640.22728804659</v>
      </c>
      <c r="L39" s="37">
        <f>L31*F39/100</f>
        <v>261131.03107902416</v>
      </c>
    </row>
    <row r="40" spans="1:13" x14ac:dyDescent="0.25">
      <c r="A40" s="11" t="s">
        <v>118</v>
      </c>
      <c r="B40" s="12"/>
      <c r="C40" s="13"/>
      <c r="D40" s="13"/>
      <c r="E40" s="13"/>
      <c r="F40" s="18"/>
      <c r="G40" s="19">
        <f t="shared" ref="G40:H40" si="16">(G31*$F$38/100)*(39/100)</f>
        <v>87962.104908795736</v>
      </c>
      <c r="H40" s="19">
        <f t="shared" si="16"/>
        <v>90667.663214288026</v>
      </c>
      <c r="I40" s="19">
        <f>(I31*$F$38/100)*(39/100)</f>
        <v>93404.681500076738</v>
      </c>
      <c r="J40" s="18">
        <v>96204.61974645828</v>
      </c>
      <c r="K40" s="18">
        <f>(K31*$F$38/100)*(39/100)</f>
        <v>99067.477953432681</v>
      </c>
      <c r="L40" s="37">
        <f>(L31*$F$38/100)*(39/100)</f>
        <v>101993.25612099991</v>
      </c>
    </row>
    <row r="41" spans="1:13" x14ac:dyDescent="0.25">
      <c r="A41" s="11" t="s">
        <v>119</v>
      </c>
      <c r="B41" s="1"/>
      <c r="C41" s="17"/>
      <c r="D41" s="17"/>
      <c r="E41" s="17"/>
      <c r="F41" s="18"/>
      <c r="G41" s="19">
        <f t="shared" ref="G41:H41" si="17">(G31*$F$33/100)*(16/100)</f>
        <v>123597.48942751088</v>
      </c>
      <c r="H41" s="19">
        <f t="shared" si="17"/>
        <v>127399.12894495222</v>
      </c>
      <c r="I41" s="19">
        <f>(I31*$F$33/100)*(16/100)</f>
        <v>131244.97357306146</v>
      </c>
      <c r="J41" s="18">
        <f>(J31*$F$33/100)*(16/100)</f>
        <v>135179.22842250654</v>
      </c>
      <c r="K41" s="18">
        <f>(K31*$F$33/100)*(16/100)</f>
        <v>139201.89349328747</v>
      </c>
      <c r="L41" s="37">
        <f>(L31*$F$33/100)*(16/100)</f>
        <v>143312.96878540426</v>
      </c>
    </row>
    <row r="42" spans="1:13" x14ac:dyDescent="0.25">
      <c r="A42" s="1"/>
      <c r="B42" s="1"/>
      <c r="C42" s="17"/>
      <c r="D42" s="17"/>
      <c r="E42" s="17"/>
      <c r="F42" s="18"/>
      <c r="G42" s="18"/>
      <c r="H42" s="18"/>
      <c r="I42" s="19"/>
      <c r="J42" s="18"/>
      <c r="K42" s="18"/>
      <c r="L42" s="39"/>
    </row>
    <row r="43" spans="1:13" x14ac:dyDescent="0.25">
      <c r="A43" s="11" t="s">
        <v>120</v>
      </c>
      <c r="B43" s="12">
        <v>2203</v>
      </c>
      <c r="C43" s="13">
        <v>1155841</v>
      </c>
      <c r="D43" s="13">
        <v>1180414</v>
      </c>
      <c r="E43" s="13">
        <f>C43+D43</f>
        <v>2336255</v>
      </c>
      <c r="F43" s="18">
        <v>100</v>
      </c>
      <c r="G43" s="18">
        <v>2474000</v>
      </c>
      <c r="H43" s="18">
        <v>2549000</v>
      </c>
      <c r="I43" s="18">
        <v>2626000</v>
      </c>
      <c r="J43" s="18">
        <v>2705000</v>
      </c>
      <c r="K43" s="18">
        <v>2786000</v>
      </c>
      <c r="L43" s="37">
        <v>2868000</v>
      </c>
      <c r="M43" s="2"/>
    </row>
    <row r="44" spans="1:13" x14ac:dyDescent="0.25">
      <c r="A44" s="1"/>
      <c r="B44" s="1"/>
      <c r="C44" s="17"/>
      <c r="D44" s="17"/>
      <c r="E44" s="17"/>
      <c r="F44" s="18"/>
      <c r="G44" s="18"/>
      <c r="H44" s="18"/>
      <c r="I44" s="19"/>
      <c r="J44" s="18"/>
      <c r="K44" s="18"/>
      <c r="L44" s="39"/>
    </row>
    <row r="45" spans="1:13" x14ac:dyDescent="0.25">
      <c r="A45" s="11" t="s">
        <v>121</v>
      </c>
      <c r="B45" s="12">
        <v>555</v>
      </c>
      <c r="C45" s="13">
        <v>341161</v>
      </c>
      <c r="D45" s="13">
        <v>350197</v>
      </c>
      <c r="E45" s="13">
        <f>C45+D45</f>
        <v>691358</v>
      </c>
      <c r="F45" s="18">
        <f>E45/E43*100</f>
        <v>29.592574440718156</v>
      </c>
      <c r="G45" s="19">
        <f t="shared" ref="G45:H45" si="18">(G43*$F$45/100)*(64/100)</f>
        <v>468556.98666455504</v>
      </c>
      <c r="H45" s="19">
        <f t="shared" si="18"/>
        <v>482761.42239609978</v>
      </c>
      <c r="I45" s="19">
        <f>(I43*$F$45/100)*(64/100)</f>
        <v>497344.64308048564</v>
      </c>
      <c r="J45" s="19">
        <f>(J43*$F$45/100)*(64/100)</f>
        <v>512306.64871771267</v>
      </c>
      <c r="K45" s="19">
        <f>(K43*$F$45/100)*(64/100)</f>
        <v>527647.43930778105</v>
      </c>
      <c r="L45" s="37">
        <f>(L43*$F$45/100)*(64/100)</f>
        <v>543177.62237426988</v>
      </c>
    </row>
    <row r="46" spans="1:13" x14ac:dyDescent="0.25">
      <c r="A46" s="11" t="s">
        <v>122</v>
      </c>
      <c r="B46" s="12">
        <v>235</v>
      </c>
      <c r="C46" s="13">
        <v>100730</v>
      </c>
      <c r="D46" s="13">
        <v>102820</v>
      </c>
      <c r="E46" s="13">
        <f t="shared" ref="E46:E51" si="19">C46+D46</f>
        <v>203550</v>
      </c>
      <c r="F46" s="18">
        <f>E46/E43*100</f>
        <v>8.7126619311676166</v>
      </c>
      <c r="G46" s="19">
        <f>G43*F46/100</f>
        <v>215551.25617708682</v>
      </c>
      <c r="H46" s="19">
        <f>H43*F46/100</f>
        <v>222085.75262546257</v>
      </c>
      <c r="I46" s="19">
        <f>I43*F46/100</f>
        <v>228794.50231246161</v>
      </c>
      <c r="J46" s="18">
        <v>235677.50523808401</v>
      </c>
      <c r="K46" s="18">
        <f>K43*F46/100</f>
        <v>242734.76140232981</v>
      </c>
      <c r="L46" s="37">
        <f>$L$43*F46/100</f>
        <v>249879.14418588724</v>
      </c>
      <c r="M46" s="2"/>
    </row>
    <row r="47" spans="1:13" x14ac:dyDescent="0.25">
      <c r="A47" s="11" t="s">
        <v>123</v>
      </c>
      <c r="B47" s="12">
        <v>215</v>
      </c>
      <c r="C47" s="13">
        <v>138301</v>
      </c>
      <c r="D47" s="13">
        <v>145362</v>
      </c>
      <c r="E47" s="13">
        <f t="shared" si="19"/>
        <v>283663</v>
      </c>
      <c r="F47" s="18">
        <f>E47/E43*100</f>
        <v>12.141782468095306</v>
      </c>
      <c r="G47" s="19">
        <f>G43*F47/100</f>
        <v>300387.69826067786</v>
      </c>
      <c r="H47" s="19">
        <f>G43*F47/100</f>
        <v>300387.69826067786</v>
      </c>
      <c r="I47" s="19">
        <f>I43*F47/100</f>
        <v>318843.20761218271</v>
      </c>
      <c r="J47" s="18">
        <v>328435.215761978</v>
      </c>
      <c r="K47" s="18">
        <f>K43*F47/100</f>
        <v>338270.05956113525</v>
      </c>
      <c r="L47" s="37">
        <f t="shared" ref="L47:L51" si="20">$L$43*F47/100</f>
        <v>348226.32118497335</v>
      </c>
    </row>
    <row r="48" spans="1:13" x14ac:dyDescent="0.25">
      <c r="A48" s="11" t="s">
        <v>124</v>
      </c>
      <c r="B48" s="12">
        <v>242</v>
      </c>
      <c r="C48" s="13">
        <v>117200</v>
      </c>
      <c r="D48" s="13">
        <v>120277</v>
      </c>
      <c r="E48" s="13">
        <f t="shared" si="19"/>
        <v>237477</v>
      </c>
      <c r="F48" s="18">
        <f>E48/E43*100</f>
        <v>10.164857860122289</v>
      </c>
      <c r="G48" s="19">
        <f>G43*F48/100</f>
        <v>251478.58345942546</v>
      </c>
      <c r="H48" s="19">
        <f>G43*F48/100</f>
        <v>251478.58345942546</v>
      </c>
      <c r="I48" s="19">
        <f>I43*F48/100</f>
        <v>266929.16740681132</v>
      </c>
      <c r="J48" s="18">
        <v>274959.4051163079</v>
      </c>
      <c r="K48" s="18">
        <f>K43*F48/100</f>
        <v>283192.93998300697</v>
      </c>
      <c r="L48" s="37">
        <f t="shared" si="20"/>
        <v>291528.12342830724</v>
      </c>
      <c r="M48" s="2"/>
    </row>
    <row r="49" spans="1:12" x14ac:dyDescent="0.25">
      <c r="A49" s="11" t="s">
        <v>125</v>
      </c>
      <c r="B49" s="12">
        <v>226</v>
      </c>
      <c r="C49" s="13">
        <v>182289</v>
      </c>
      <c r="D49" s="13">
        <v>183154</v>
      </c>
      <c r="E49" s="13">
        <f t="shared" si="19"/>
        <v>365443</v>
      </c>
      <c r="F49" s="18">
        <f>E49/E43*100</f>
        <v>15.642256517375031</v>
      </c>
      <c r="G49" s="19">
        <f>G43*F49/100</f>
        <v>386989.42623985827</v>
      </c>
      <c r="H49" s="19">
        <f>G43*F49/100</f>
        <v>386989.42623985827</v>
      </c>
      <c r="I49" s="19">
        <f>I43*F49/100</f>
        <v>410765.6561462683</v>
      </c>
      <c r="J49" s="18">
        <v>423123.03879499459</v>
      </c>
      <c r="K49" s="18">
        <f>K43*F49/100</f>
        <v>435793.26657406834</v>
      </c>
      <c r="L49" s="37">
        <f t="shared" si="20"/>
        <v>448619.91691831587</v>
      </c>
    </row>
    <row r="50" spans="1:12" x14ac:dyDescent="0.25">
      <c r="A50" s="11" t="s">
        <v>126</v>
      </c>
      <c r="B50" s="12">
        <v>418</v>
      </c>
      <c r="C50" s="13">
        <v>165836</v>
      </c>
      <c r="D50" s="13">
        <v>169075</v>
      </c>
      <c r="E50" s="13">
        <f t="shared" si="19"/>
        <v>334911</v>
      </c>
      <c r="F50" s="18">
        <f>E50/E43*100</f>
        <v>14.335378629473238</v>
      </c>
      <c r="G50" s="19">
        <f>G43*F50/100</f>
        <v>354657.26729316794</v>
      </c>
      <c r="H50" s="19">
        <f>G43*F50/100</f>
        <v>354657.26729316794</v>
      </c>
      <c r="I50" s="19">
        <f>I43*F50/100</f>
        <v>376447.04280996724</v>
      </c>
      <c r="J50" s="18">
        <v>387771.99192725105</v>
      </c>
      <c r="K50" s="18">
        <f>K43*F50/100</f>
        <v>399383.64861712442</v>
      </c>
      <c r="L50" s="37">
        <f t="shared" si="20"/>
        <v>411138.65909329249</v>
      </c>
    </row>
    <row r="51" spans="1:12" x14ac:dyDescent="0.25">
      <c r="A51" s="11" t="s">
        <v>127</v>
      </c>
      <c r="B51" s="12">
        <v>312</v>
      </c>
      <c r="C51" s="13">
        <v>110324</v>
      </c>
      <c r="D51" s="13">
        <v>109529</v>
      </c>
      <c r="E51" s="13">
        <f t="shared" si="19"/>
        <v>219853</v>
      </c>
      <c r="F51" s="18">
        <f>E51/E43*100</f>
        <v>9.4104881530483624</v>
      </c>
      <c r="G51" s="19">
        <f>G43*F51/100</f>
        <v>232815.4769064165</v>
      </c>
      <c r="H51" s="19">
        <f>G43*F51/100</f>
        <v>232815.4769064165</v>
      </c>
      <c r="I51" s="19">
        <f>I43*F51/100</f>
        <v>247119.41889904998</v>
      </c>
      <c r="J51" s="18">
        <v>254553.70453995821</v>
      </c>
      <c r="K51" s="18">
        <f>K43*F51/100</f>
        <v>262176.19994392735</v>
      </c>
      <c r="L51" s="37">
        <f t="shared" si="20"/>
        <v>269892.80022942706</v>
      </c>
    </row>
    <row r="52" spans="1:12" x14ac:dyDescent="0.25">
      <c r="A52" s="11" t="s">
        <v>128</v>
      </c>
      <c r="B52" s="12"/>
      <c r="C52" s="13"/>
      <c r="D52" s="13"/>
      <c r="E52" s="13"/>
      <c r="F52" s="24"/>
      <c r="G52" s="19">
        <f t="shared" ref="G52:H52" si="21">(G43*$F$45/100)*(36/100)</f>
        <v>263563.30499881215</v>
      </c>
      <c r="H52" s="19">
        <f t="shared" si="21"/>
        <v>271553.30009780615</v>
      </c>
      <c r="I52" s="19">
        <f>(I43*$F$45/100)*(36/100)</f>
        <v>279756.36173277313</v>
      </c>
      <c r="J52" s="19">
        <f>(J43*$F$45/100)*(36/100)</f>
        <v>288172.4899037134</v>
      </c>
      <c r="K52" s="19">
        <f>(K43*$F$45/100)*(36/100)</f>
        <v>296801.68461062683</v>
      </c>
      <c r="L52" s="37">
        <f>(L43*$F$45/100)*(36/100)</f>
        <v>305537.41258552682</v>
      </c>
    </row>
    <row r="53" spans="1:12" x14ac:dyDescent="0.25">
      <c r="A53" s="1"/>
      <c r="B53" s="1"/>
      <c r="C53" s="17"/>
      <c r="D53" s="17"/>
      <c r="E53" s="17"/>
      <c r="F53" s="18"/>
      <c r="G53" s="18"/>
      <c r="H53" s="18"/>
      <c r="I53" s="19"/>
      <c r="J53" s="18"/>
      <c r="K53" s="18"/>
      <c r="L53" s="39"/>
    </row>
    <row r="54" spans="1:12" x14ac:dyDescent="0.25">
      <c r="A54" s="1"/>
      <c r="B54" s="1"/>
      <c r="C54" s="17"/>
      <c r="D54" s="17"/>
      <c r="E54" s="17"/>
      <c r="F54" s="18"/>
      <c r="G54" s="18"/>
      <c r="H54" s="18"/>
      <c r="I54" s="19"/>
      <c r="J54" s="18"/>
      <c r="K54" s="18"/>
      <c r="L54" s="39"/>
    </row>
    <row r="55" spans="1:12" x14ac:dyDescent="0.25">
      <c r="A55" s="11" t="s">
        <v>129</v>
      </c>
      <c r="B55" s="12">
        <v>2063</v>
      </c>
      <c r="C55" s="13">
        <v>1006954</v>
      </c>
      <c r="D55" s="13">
        <v>1030376</v>
      </c>
      <c r="E55" s="13">
        <f>C55+D55</f>
        <v>2037330</v>
      </c>
      <c r="F55" s="18">
        <v>100</v>
      </c>
      <c r="G55" s="18">
        <v>2151000</v>
      </c>
      <c r="H55" s="18">
        <v>2220000</v>
      </c>
      <c r="I55" s="18">
        <v>2287000</v>
      </c>
      <c r="J55" s="18">
        <v>2356000</v>
      </c>
      <c r="K55" s="18">
        <v>2426000</v>
      </c>
      <c r="L55" s="37">
        <v>2497000</v>
      </c>
    </row>
    <row r="56" spans="1:12" x14ac:dyDescent="0.25">
      <c r="A56" s="1"/>
      <c r="B56" s="1"/>
      <c r="C56" s="17"/>
      <c r="D56" s="17"/>
      <c r="E56" s="17"/>
      <c r="F56" s="18"/>
      <c r="G56" s="18"/>
      <c r="H56" s="18"/>
      <c r="I56" s="19"/>
      <c r="J56" s="18"/>
      <c r="K56" s="18"/>
      <c r="L56" s="18"/>
    </row>
    <row r="57" spans="1:12" x14ac:dyDescent="0.25">
      <c r="A57" s="11" t="s">
        <v>130</v>
      </c>
      <c r="B57" s="12">
        <v>258</v>
      </c>
      <c r="C57" s="13">
        <v>181979</v>
      </c>
      <c r="D57" s="13">
        <v>186533</v>
      </c>
      <c r="E57" s="13">
        <f>C57+D57</f>
        <v>368512</v>
      </c>
      <c r="F57" s="18">
        <f>E57/E55*100</f>
        <v>18.087987709403976</v>
      </c>
      <c r="G57" s="19">
        <f>$G$55*F57/100</f>
        <v>389072.61562927952</v>
      </c>
      <c r="H57" s="19">
        <f>$G$55*F57/100</f>
        <v>389072.61562927952</v>
      </c>
      <c r="I57" s="19">
        <f>I55*F57/100</f>
        <v>413672.27891406894</v>
      </c>
      <c r="J57" s="18">
        <v>426152.99043355766</v>
      </c>
      <c r="K57" s="18">
        <f>K55*F57/100</f>
        <v>438814.58183014044</v>
      </c>
      <c r="L57" s="37">
        <f>$L$55*F57/100</f>
        <v>451657.05310381728</v>
      </c>
    </row>
    <row r="58" spans="1:12" x14ac:dyDescent="0.25">
      <c r="A58" s="11" t="s">
        <v>131</v>
      </c>
      <c r="B58" s="12">
        <v>408</v>
      </c>
      <c r="C58" s="13">
        <v>153766</v>
      </c>
      <c r="D58" s="13">
        <v>164199</v>
      </c>
      <c r="E58" s="13">
        <f t="shared" ref="E58:E64" si="22">C58+D58</f>
        <v>317965</v>
      </c>
      <c r="F58" s="18">
        <f>E58/E55*100</f>
        <v>15.606946346443628</v>
      </c>
      <c r="G58" s="19">
        <f t="shared" ref="G58:G64" si="23">$G$55*F58/100</f>
        <v>335705.4159120025</v>
      </c>
      <c r="H58" s="19">
        <f t="shared" ref="H58:H64" si="24">$G$55*F58/100</f>
        <v>335705.4159120025</v>
      </c>
      <c r="I58" s="19">
        <f>I55*F58/100</f>
        <v>356930.86294316576</v>
      </c>
      <c r="J58" s="18">
        <v>367699.65592221188</v>
      </c>
      <c r="K58" s="18">
        <f>K55*F58/100</f>
        <v>378624.51836472243</v>
      </c>
      <c r="L58" s="37">
        <f t="shared" ref="L58:L64" si="25">$L$55*F58/100</f>
        <v>389705.45027069742</v>
      </c>
    </row>
    <row r="59" spans="1:12" x14ac:dyDescent="0.25">
      <c r="A59" s="11" t="s">
        <v>132</v>
      </c>
      <c r="B59" s="12">
        <v>278</v>
      </c>
      <c r="C59" s="13">
        <v>131941</v>
      </c>
      <c r="D59" s="13">
        <v>131505</v>
      </c>
      <c r="E59" s="13">
        <f t="shared" si="22"/>
        <v>263446</v>
      </c>
      <c r="F59" s="18">
        <f>E59/E55*100</f>
        <v>12.930943931518213</v>
      </c>
      <c r="G59" s="19">
        <f t="shared" si="23"/>
        <v>278144.60396695678</v>
      </c>
      <c r="H59" s="19">
        <f t="shared" si="24"/>
        <v>278144.60396695678</v>
      </c>
      <c r="I59" s="19">
        <f>I55*F59/100</f>
        <v>295730.68771382153</v>
      </c>
      <c r="J59" s="18">
        <v>304653.03902656911</v>
      </c>
      <c r="K59" s="18">
        <f>K55*F59/100</f>
        <v>313704.69977863185</v>
      </c>
      <c r="L59" s="37">
        <f t="shared" si="25"/>
        <v>322885.66997000977</v>
      </c>
    </row>
    <row r="60" spans="1:12" x14ac:dyDescent="0.25">
      <c r="A60" s="11" t="s">
        <v>133</v>
      </c>
      <c r="B60" s="12">
        <v>170</v>
      </c>
      <c r="C60" s="13">
        <v>101980</v>
      </c>
      <c r="D60" s="13">
        <v>105280</v>
      </c>
      <c r="E60" s="13">
        <f t="shared" si="22"/>
        <v>207260</v>
      </c>
      <c r="F60" s="18">
        <f>E60/E55*100</f>
        <v>10.173118738741392</v>
      </c>
      <c r="G60" s="19">
        <f t="shared" si="23"/>
        <v>218823.78407032735</v>
      </c>
      <c r="H60" s="19">
        <f t="shared" si="24"/>
        <v>218823.78407032735</v>
      </c>
      <c r="I60" s="19">
        <f>I55*F60/100</f>
        <v>232659.22555501564</v>
      </c>
      <c r="J60" s="18">
        <v>239678.6774847472</v>
      </c>
      <c r="K60" s="18">
        <f>K55*F60/100</f>
        <v>246799.86060186618</v>
      </c>
      <c r="L60" s="37">
        <f t="shared" si="25"/>
        <v>254022.77490637256</v>
      </c>
    </row>
    <row r="61" spans="1:12" x14ac:dyDescent="0.25">
      <c r="A61" s="11" t="s">
        <v>134</v>
      </c>
      <c r="B61" s="12">
        <v>242</v>
      </c>
      <c r="C61" s="13">
        <v>125877</v>
      </c>
      <c r="D61" s="13">
        <v>121917</v>
      </c>
      <c r="E61" s="13">
        <f t="shared" si="22"/>
        <v>247794</v>
      </c>
      <c r="F61" s="18">
        <f>E61/E55*100</f>
        <v>12.162683512243966</v>
      </c>
      <c r="G61" s="19">
        <f t="shared" si="23"/>
        <v>261619.32234836771</v>
      </c>
      <c r="H61" s="19">
        <f t="shared" si="24"/>
        <v>261619.32234836771</v>
      </c>
      <c r="I61" s="19">
        <f>I55*F61/100</f>
        <v>278160.5719250195</v>
      </c>
      <c r="J61" s="18">
        <v>286552.82354846783</v>
      </c>
      <c r="K61" s="18">
        <f>K55*F61/100</f>
        <v>295066.70200703858</v>
      </c>
      <c r="L61" s="37">
        <f t="shared" si="25"/>
        <v>303702.20730073185</v>
      </c>
    </row>
    <row r="62" spans="1:12" x14ac:dyDescent="0.25">
      <c r="A62" s="11" t="s">
        <v>135</v>
      </c>
      <c r="B62" s="12">
        <v>310</v>
      </c>
      <c r="C62" s="13">
        <v>178387</v>
      </c>
      <c r="D62" s="13">
        <v>183557</v>
      </c>
      <c r="E62" s="13">
        <f t="shared" si="22"/>
        <v>361944</v>
      </c>
      <c r="F62" s="18">
        <f>E62/E55*100</f>
        <v>17.765604982992446</v>
      </c>
      <c r="G62" s="19">
        <f t="shared" si="23"/>
        <v>382138.16318416753</v>
      </c>
      <c r="H62" s="19">
        <f t="shared" si="24"/>
        <v>382138.16318416753</v>
      </c>
      <c r="I62" s="19">
        <f>I55*F62/100</f>
        <v>406299.3859610373</v>
      </c>
      <c r="J62" s="18">
        <v>418557.65339930204</v>
      </c>
      <c r="K62" s="18">
        <f>K55*F62/100</f>
        <v>430993.57688739675</v>
      </c>
      <c r="L62" s="37">
        <f t="shared" si="25"/>
        <v>443607.15642532142</v>
      </c>
    </row>
    <row r="63" spans="1:12" x14ac:dyDescent="0.25">
      <c r="A63" s="11" t="s">
        <v>136</v>
      </c>
      <c r="B63" s="12">
        <v>217</v>
      </c>
      <c r="C63" s="13">
        <v>79995</v>
      </c>
      <c r="D63" s="13">
        <v>83646</v>
      </c>
      <c r="E63" s="13">
        <f t="shared" si="22"/>
        <v>163641</v>
      </c>
      <c r="F63" s="18">
        <f>E63/E55*100</f>
        <v>8.0321302881712828</v>
      </c>
      <c r="G63" s="19">
        <f t="shared" si="23"/>
        <v>172771.12249856431</v>
      </c>
      <c r="H63" s="19">
        <f t="shared" si="24"/>
        <v>172771.12249856431</v>
      </c>
      <c r="I63" s="19">
        <f>I55*F63/100</f>
        <v>183694.81969047725</v>
      </c>
      <c r="J63" s="18">
        <v>189236.98958931543</v>
      </c>
      <c r="K63" s="18">
        <f>K55*F63/100</f>
        <v>194859.48079103534</v>
      </c>
      <c r="L63" s="37">
        <f t="shared" si="25"/>
        <v>200562.29329563692</v>
      </c>
    </row>
    <row r="64" spans="1:12" x14ac:dyDescent="0.25">
      <c r="A64" s="11" t="s">
        <v>137</v>
      </c>
      <c r="B64" s="12">
        <v>180</v>
      </c>
      <c r="C64" s="13">
        <v>53029</v>
      </c>
      <c r="D64" s="13">
        <v>53739</v>
      </c>
      <c r="E64" s="13">
        <f t="shared" si="22"/>
        <v>106768</v>
      </c>
      <c r="F64" s="18">
        <f>E64/E55*100</f>
        <v>5.2405844904850962</v>
      </c>
      <c r="G64" s="19">
        <f t="shared" si="23"/>
        <v>112724.97239033441</v>
      </c>
      <c r="H64" s="19">
        <f t="shared" si="24"/>
        <v>112724.97239033441</v>
      </c>
      <c r="I64" s="19">
        <f>I55*F64/100</f>
        <v>119852.16729739415</v>
      </c>
      <c r="J64" s="18">
        <v>123468.17059582887</v>
      </c>
      <c r="K64" s="18">
        <f>K55*F64/100</f>
        <v>127136.57973916843</v>
      </c>
      <c r="L64" s="37">
        <f t="shared" si="25"/>
        <v>130857.39472741286</v>
      </c>
    </row>
    <row r="65" spans="1:15" x14ac:dyDescent="0.25">
      <c r="A65" s="1"/>
      <c r="B65" s="1"/>
      <c r="C65" s="17"/>
      <c r="D65" s="17"/>
      <c r="E65" s="17"/>
      <c r="F65" s="18"/>
      <c r="G65" s="18"/>
      <c r="H65" s="18"/>
      <c r="I65" s="19"/>
      <c r="J65" s="18"/>
      <c r="K65" s="18"/>
      <c r="L65" s="39"/>
    </row>
    <row r="66" spans="1:15" x14ac:dyDescent="0.25">
      <c r="A66" s="1"/>
      <c r="B66" s="1"/>
      <c r="C66" s="17"/>
      <c r="D66" s="17"/>
      <c r="E66" s="17"/>
      <c r="F66" s="18"/>
      <c r="G66" s="18"/>
      <c r="H66" s="18"/>
      <c r="I66" s="19"/>
      <c r="J66" s="18"/>
      <c r="K66" s="18"/>
      <c r="L66" s="39"/>
      <c r="M66" s="26"/>
      <c r="N66" s="25"/>
      <c r="O66" s="25"/>
    </row>
    <row r="67" spans="1:15" x14ac:dyDescent="0.25">
      <c r="A67" s="11" t="s">
        <v>138</v>
      </c>
      <c r="B67" s="12">
        <v>2063</v>
      </c>
      <c r="C67" s="13">
        <v>341151</v>
      </c>
      <c r="D67" s="13">
        <v>340540</v>
      </c>
      <c r="E67" s="13">
        <f>C67+D67</f>
        <v>681691</v>
      </c>
      <c r="F67" s="18">
        <v>100</v>
      </c>
      <c r="G67" s="18">
        <v>714000</v>
      </c>
      <c r="H67" s="18">
        <v>736000</v>
      </c>
      <c r="I67" s="19">
        <v>758000</v>
      </c>
      <c r="J67" s="18">
        <v>781000</v>
      </c>
      <c r="K67" s="18">
        <v>804000</v>
      </c>
      <c r="L67" s="37">
        <v>828000</v>
      </c>
      <c r="M67" s="27"/>
      <c r="N67" s="25"/>
      <c r="O67" s="25"/>
    </row>
    <row r="68" spans="1:15" x14ac:dyDescent="0.25">
      <c r="A68" s="1"/>
      <c r="B68" s="1"/>
      <c r="C68" s="17"/>
      <c r="D68" s="17"/>
      <c r="E68" s="17"/>
      <c r="F68" s="18"/>
      <c r="G68" s="18"/>
      <c r="H68" s="18"/>
      <c r="I68" s="19"/>
      <c r="J68" s="18"/>
      <c r="K68" s="18"/>
      <c r="L68" s="18"/>
      <c r="M68" s="27"/>
      <c r="N68" s="25"/>
      <c r="O68" s="25"/>
    </row>
    <row r="69" spans="1:15" x14ac:dyDescent="0.25">
      <c r="A69" s="11" t="s">
        <v>139</v>
      </c>
      <c r="B69" s="12">
        <v>258</v>
      </c>
      <c r="C69" s="13">
        <v>63780</v>
      </c>
      <c r="D69" s="13">
        <v>60766</v>
      </c>
      <c r="E69" s="13">
        <f>C69+D69</f>
        <v>124546</v>
      </c>
      <c r="F69" s="18">
        <f>E69/E67*100</f>
        <v>18.270154659515821</v>
      </c>
      <c r="G69" s="19">
        <f>$G$67*F69/100</f>
        <v>130448.90426894296</v>
      </c>
      <c r="H69" s="19">
        <f>$H$67*F69/100</f>
        <v>134468.33829403645</v>
      </c>
      <c r="I69" s="19">
        <f>I67*F69/100</f>
        <v>138487.77231912993</v>
      </c>
      <c r="J69" s="18">
        <v>142689.90789081858</v>
      </c>
      <c r="K69" s="18">
        <f>K67*F69/100</f>
        <v>146892.04346250719</v>
      </c>
      <c r="L69" s="37">
        <f>$L$67*F69/100</f>
        <v>151276.88058079098</v>
      </c>
      <c r="M69" s="28"/>
      <c r="N69" s="25"/>
      <c r="O69" s="25"/>
    </row>
    <row r="70" spans="1:15" x14ac:dyDescent="0.25">
      <c r="A70" s="11" t="s">
        <v>140</v>
      </c>
      <c r="B70" s="12">
        <v>408</v>
      </c>
      <c r="C70" s="13">
        <v>55544</v>
      </c>
      <c r="D70" s="13">
        <v>55780</v>
      </c>
      <c r="E70" s="13">
        <f>C70+D70</f>
        <v>111324</v>
      </c>
      <c r="F70" s="18">
        <f>E70/E67*100</f>
        <v>16.330566194947565</v>
      </c>
      <c r="G70" s="19">
        <f t="shared" ref="G70:G73" si="26">$G$67*F70/100</f>
        <v>116600.2426319256</v>
      </c>
      <c r="H70" s="19">
        <f t="shared" ref="H70:H73" si="27">$H$67*F70/100</f>
        <v>120192.96719481409</v>
      </c>
      <c r="I70" s="19">
        <f>I67*F70/100</f>
        <v>123785.69175770255</v>
      </c>
      <c r="J70" s="18">
        <v>127541.72198254049</v>
      </c>
      <c r="K70" s="18">
        <f>K67*F70/100</f>
        <v>131297.75220737842</v>
      </c>
      <c r="L70" s="37">
        <f t="shared" ref="L70:L73" si="28">$L$67*F70/100</f>
        <v>135217.08809416584</v>
      </c>
      <c r="M70" s="26"/>
      <c r="N70" s="25"/>
      <c r="O70" s="25"/>
    </row>
    <row r="71" spans="1:15" x14ac:dyDescent="0.25">
      <c r="A71" s="11" t="s">
        <v>141</v>
      </c>
      <c r="B71" s="12">
        <v>278</v>
      </c>
      <c r="C71" s="13">
        <v>74615</v>
      </c>
      <c r="D71" s="13">
        <v>75535</v>
      </c>
      <c r="E71" s="13">
        <f>C71+D71</f>
        <v>150150</v>
      </c>
      <c r="F71" s="18">
        <f>E71/E67*100</f>
        <v>22.026108603458162</v>
      </c>
      <c r="G71" s="19">
        <f t="shared" si="26"/>
        <v>157266.41542869128</v>
      </c>
      <c r="H71" s="19">
        <f t="shared" si="27"/>
        <v>162112.15932145208</v>
      </c>
      <c r="I71" s="19">
        <f>I67*F71/100</f>
        <v>166957.90321421289</v>
      </c>
      <c r="J71" s="18">
        <v>172023.90819300828</v>
      </c>
      <c r="K71" s="18">
        <f>K67*F71/100</f>
        <v>177089.91317180361</v>
      </c>
      <c r="L71" s="37">
        <f t="shared" si="28"/>
        <v>182376.17923663359</v>
      </c>
      <c r="M71" s="27"/>
      <c r="N71" s="25"/>
      <c r="O71" s="25"/>
    </row>
    <row r="72" spans="1:15" x14ac:dyDescent="0.25">
      <c r="A72" s="11" t="s">
        <v>142</v>
      </c>
      <c r="B72" s="12">
        <v>170</v>
      </c>
      <c r="C72" s="13">
        <v>54675</v>
      </c>
      <c r="D72" s="13">
        <v>56711</v>
      </c>
      <c r="E72" s="13">
        <f>C72+D72</f>
        <v>111386</v>
      </c>
      <c r="F72" s="18">
        <f>E72/E67*100</f>
        <v>16.339661224807134</v>
      </c>
      <c r="G72" s="19">
        <f t="shared" si="26"/>
        <v>116665.18114512294</v>
      </c>
      <c r="H72" s="19">
        <f t="shared" si="27"/>
        <v>120259.90661458051</v>
      </c>
      <c r="I72" s="19">
        <f>I67*F72/100</f>
        <v>123854.63208403806</v>
      </c>
      <c r="J72" s="18">
        <v>127612.75416574373</v>
      </c>
      <c r="K72" s="18">
        <f>K67*F72/100</f>
        <v>131370.87624744937</v>
      </c>
      <c r="L72" s="37">
        <f t="shared" si="28"/>
        <v>135292.39494140306</v>
      </c>
      <c r="M72" s="27"/>
      <c r="N72" s="25"/>
      <c r="O72" s="25"/>
    </row>
    <row r="73" spans="1:15" x14ac:dyDescent="0.25">
      <c r="A73" s="11" t="s">
        <v>143</v>
      </c>
      <c r="B73" s="12">
        <v>242</v>
      </c>
      <c r="C73" s="13">
        <v>92537</v>
      </c>
      <c r="D73" s="13">
        <v>91748</v>
      </c>
      <c r="E73" s="13">
        <f>C73+D73</f>
        <v>184285</v>
      </c>
      <c r="F73" s="18">
        <f>E73/E67*100</f>
        <v>27.033509317271314</v>
      </c>
      <c r="G73" s="19">
        <f t="shared" si="26"/>
        <v>193019.25652531718</v>
      </c>
      <c r="H73" s="19">
        <f t="shared" si="27"/>
        <v>198966.62857511689</v>
      </c>
      <c r="I73" s="19">
        <f>I67*F73/100</f>
        <v>204914.00062491655</v>
      </c>
      <c r="J73" s="18">
        <v>211131.70776788899</v>
      </c>
      <c r="K73" s="18">
        <f>K67*F73/100</f>
        <v>217349.41491086138</v>
      </c>
      <c r="L73" s="37">
        <f t="shared" si="28"/>
        <v>223837.45714700647</v>
      </c>
      <c r="M73" s="28"/>
      <c r="N73" s="25"/>
      <c r="O73" s="25"/>
    </row>
    <row r="74" spans="1:15" x14ac:dyDescent="0.25">
      <c r="A74" s="1"/>
      <c r="B74" s="1"/>
      <c r="C74" s="17"/>
      <c r="D74" s="17"/>
      <c r="E74" s="17"/>
      <c r="F74" s="18"/>
      <c r="G74" s="18"/>
      <c r="H74" s="18"/>
      <c r="I74" s="19"/>
      <c r="J74" s="18"/>
      <c r="K74" s="18"/>
      <c r="L74" s="39"/>
      <c r="M74" s="26"/>
      <c r="N74" s="25"/>
      <c r="O74" s="25"/>
    </row>
    <row r="75" spans="1:15" x14ac:dyDescent="0.25">
      <c r="A75" s="1"/>
      <c r="B75" s="1"/>
      <c r="C75" s="17"/>
      <c r="D75" s="17"/>
      <c r="E75" s="17"/>
      <c r="F75" s="18"/>
      <c r="G75" s="18"/>
      <c r="H75" s="18"/>
      <c r="I75" s="19"/>
      <c r="J75" s="18"/>
      <c r="K75" s="18"/>
      <c r="L75" s="39"/>
    </row>
    <row r="76" spans="1:15" x14ac:dyDescent="0.25">
      <c r="A76" s="11" t="s">
        <v>144</v>
      </c>
      <c r="B76" s="12">
        <v>2063</v>
      </c>
      <c r="C76" s="13">
        <v>272883</v>
      </c>
      <c r="D76" s="13">
        <v>271237</v>
      </c>
      <c r="E76" s="13">
        <f>+C76+D76</f>
        <v>544120</v>
      </c>
      <c r="F76" s="18">
        <v>100</v>
      </c>
      <c r="G76" s="18">
        <v>574000</v>
      </c>
      <c r="H76" s="18">
        <v>591000</v>
      </c>
      <c r="I76" s="19">
        <v>609000</v>
      </c>
      <c r="J76" s="18">
        <v>627000</v>
      </c>
      <c r="K76" s="18">
        <v>646000</v>
      </c>
      <c r="L76" s="37">
        <v>665000</v>
      </c>
    </row>
    <row r="77" spans="1:15" x14ac:dyDescent="0.25">
      <c r="A77" s="1"/>
      <c r="B77" s="1"/>
      <c r="C77" s="17"/>
      <c r="D77" s="17"/>
      <c r="E77" s="17"/>
      <c r="F77" s="18"/>
      <c r="G77" s="18"/>
      <c r="H77" s="18"/>
      <c r="I77" s="19"/>
      <c r="J77" s="18"/>
      <c r="K77" s="18"/>
      <c r="L77" s="18"/>
    </row>
    <row r="78" spans="1:15" x14ac:dyDescent="0.25">
      <c r="A78" s="11" t="s">
        <v>145</v>
      </c>
      <c r="B78" s="12">
        <v>258</v>
      </c>
      <c r="C78" s="13">
        <v>120874</v>
      </c>
      <c r="D78" s="13">
        <v>118979</v>
      </c>
      <c r="E78" s="13">
        <f>+C78+D78</f>
        <v>239853</v>
      </c>
      <c r="F78" s="18">
        <f>E78/E76*100</f>
        <v>44.080901271778281</v>
      </c>
      <c r="G78" s="19">
        <f>$G$76*F78/100</f>
        <v>253024.37330000731</v>
      </c>
      <c r="H78" s="19">
        <f>$H$76*F78/100</f>
        <v>260518.12651620965</v>
      </c>
      <c r="I78" s="19">
        <f>I76*F78/100</f>
        <v>268452.68874512974</v>
      </c>
      <c r="J78" s="18">
        <v>276387.25097404985</v>
      </c>
      <c r="K78" s="18">
        <f>K76*F78/100</f>
        <v>284762.6222156877</v>
      </c>
      <c r="L78" s="37">
        <f>$L$76*F78/100</f>
        <v>293137.99345732556</v>
      </c>
    </row>
    <row r="79" spans="1:15" x14ac:dyDescent="0.25">
      <c r="A79" s="11" t="s">
        <v>146</v>
      </c>
      <c r="B79" s="12">
        <v>408</v>
      </c>
      <c r="C79" s="13">
        <v>66267</v>
      </c>
      <c r="D79" s="13">
        <v>65938</v>
      </c>
      <c r="E79" s="13">
        <f>+C79+D79</f>
        <v>132205</v>
      </c>
      <c r="F79" s="18">
        <f>E79/E76*100</f>
        <v>24.297030066897008</v>
      </c>
      <c r="G79" s="19">
        <f t="shared" ref="G79:G81" si="29">$G$76*F79/100</f>
        <v>139464.95258398884</v>
      </c>
      <c r="H79" s="19">
        <f t="shared" ref="H79:H81" si="30">$H$76*F79/100</f>
        <v>143595.44769536133</v>
      </c>
      <c r="I79" s="19">
        <f>I76*F79/100</f>
        <v>147968.91310740277</v>
      </c>
      <c r="J79" s="18">
        <v>152342.37851944423</v>
      </c>
      <c r="K79" s="18">
        <f>K76*F79/100</f>
        <v>156958.81423215466</v>
      </c>
      <c r="L79" s="37">
        <f t="shared" ref="L79:L81" si="31">$L$76*F79/100</f>
        <v>161575.24994486512</v>
      </c>
    </row>
    <row r="80" spans="1:15" x14ac:dyDescent="0.25">
      <c r="A80" s="11" t="s">
        <v>147</v>
      </c>
      <c r="B80" s="12">
        <v>278</v>
      </c>
      <c r="C80" s="13">
        <v>56333</v>
      </c>
      <c r="D80" s="13">
        <v>59625</v>
      </c>
      <c r="E80" s="13">
        <f>+C80+D80</f>
        <v>115958</v>
      </c>
      <c r="F80" s="18">
        <f>E80/E76*100</f>
        <v>21.311107843857975</v>
      </c>
      <c r="G80" s="19">
        <f t="shared" si="29"/>
        <v>122325.75902374479</v>
      </c>
      <c r="H80" s="19">
        <f t="shared" si="30"/>
        <v>125948.64735720062</v>
      </c>
      <c r="I80" s="19">
        <f>I76*F80/100</f>
        <v>129784.64676909507</v>
      </c>
      <c r="J80" s="18">
        <v>133620.64618098951</v>
      </c>
      <c r="K80" s="18">
        <f>K76*F80/100</f>
        <v>137669.75667132254</v>
      </c>
      <c r="L80" s="37">
        <f t="shared" si="31"/>
        <v>141718.86716165554</v>
      </c>
    </row>
    <row r="81" spans="1:12" x14ac:dyDescent="0.25">
      <c r="A81" s="11" t="s">
        <v>148</v>
      </c>
      <c r="B81" s="12">
        <v>170</v>
      </c>
      <c r="C81" s="13">
        <v>29409</v>
      </c>
      <c r="D81" s="13">
        <v>26695</v>
      </c>
      <c r="E81" s="13">
        <f>+C81+D81</f>
        <v>56104</v>
      </c>
      <c r="F81" s="18">
        <f>E81/E76*100</f>
        <v>10.310960817466736</v>
      </c>
      <c r="G81" s="19">
        <f t="shared" si="29"/>
        <v>59184.915092259056</v>
      </c>
      <c r="H81" s="19">
        <f t="shared" si="30"/>
        <v>60937.778431228406</v>
      </c>
      <c r="I81" s="19">
        <f>I76*F81/100</f>
        <v>62793.751378372421</v>
      </c>
      <c r="J81" s="18">
        <v>64649.724325516429</v>
      </c>
      <c r="K81" s="18">
        <f>K76*F81/100</f>
        <v>66608.806880835109</v>
      </c>
      <c r="L81" s="37">
        <f t="shared" si="31"/>
        <v>68567.889436153797</v>
      </c>
    </row>
    <row r="82" spans="1:12" x14ac:dyDescent="0.25">
      <c r="A82" s="1"/>
      <c r="B82" s="1"/>
      <c r="C82" s="17"/>
      <c r="D82" s="17"/>
      <c r="E82" s="17"/>
      <c r="F82" s="18"/>
      <c r="G82" s="18"/>
      <c r="H82" s="18"/>
      <c r="I82" s="19"/>
      <c r="J82" s="18"/>
      <c r="K82" s="18"/>
      <c r="L82" s="39"/>
    </row>
    <row r="83" spans="1:12" x14ac:dyDescent="0.25">
      <c r="A83" s="1"/>
      <c r="B83" s="1"/>
      <c r="C83" s="17"/>
      <c r="D83" s="17"/>
      <c r="E83" s="17"/>
      <c r="F83" s="18"/>
      <c r="G83" s="18"/>
      <c r="H83" s="18"/>
      <c r="I83" s="19"/>
      <c r="J83" s="18"/>
      <c r="K83" s="18"/>
      <c r="L83" s="39"/>
    </row>
    <row r="84" spans="1:12" x14ac:dyDescent="0.25">
      <c r="A84" s="11" t="s">
        <v>149</v>
      </c>
      <c r="B84" s="12">
        <v>2063</v>
      </c>
      <c r="C84" s="13">
        <v>36386</v>
      </c>
      <c r="D84" s="13">
        <v>31252</v>
      </c>
      <c r="E84" s="13">
        <f>+C84+D84</f>
        <v>67638</v>
      </c>
      <c r="F84" s="18">
        <v>100</v>
      </c>
      <c r="G84" s="18">
        <v>72000</v>
      </c>
      <c r="H84" s="18">
        <v>74000</v>
      </c>
      <c r="I84" s="19">
        <v>76000</v>
      </c>
      <c r="J84" s="18">
        <v>78000</v>
      </c>
      <c r="K84" s="18">
        <v>81000</v>
      </c>
      <c r="L84" s="37">
        <v>83000</v>
      </c>
    </row>
    <row r="85" spans="1:12" x14ac:dyDescent="0.25">
      <c r="A85" s="1"/>
      <c r="B85" s="1"/>
      <c r="C85" s="17"/>
      <c r="D85" s="17"/>
      <c r="E85" s="17"/>
      <c r="F85" s="18"/>
      <c r="G85" s="18"/>
      <c r="H85" s="18"/>
      <c r="I85" s="19"/>
      <c r="J85" s="18"/>
      <c r="K85" s="18"/>
      <c r="L85" s="18"/>
    </row>
    <row r="86" spans="1:12" x14ac:dyDescent="0.25">
      <c r="A86" s="11" t="s">
        <v>150</v>
      </c>
      <c r="B86" s="12">
        <v>258</v>
      </c>
      <c r="C86" s="13">
        <v>17756</v>
      </c>
      <c r="D86" s="13">
        <v>15331</v>
      </c>
      <c r="E86" s="13">
        <f>+C86+D86</f>
        <v>33087</v>
      </c>
      <c r="F86" s="18">
        <f>E86/E84*100</f>
        <v>48.917768118513258</v>
      </c>
      <c r="G86" s="19">
        <f>$G$84*F86/100</f>
        <v>35220.793045329541</v>
      </c>
      <c r="H86" s="19">
        <f>$H$84*F86/100</f>
        <v>36199.148407699809</v>
      </c>
      <c r="I86" s="19">
        <f>I84*F86/100</f>
        <v>37177.503770070078</v>
      </c>
      <c r="J86" s="18">
        <v>38155.859132440339</v>
      </c>
      <c r="K86" s="18">
        <f>K84*F86/100</f>
        <v>39623.392175995737</v>
      </c>
      <c r="L86" s="37">
        <f>$L$84*F86/100</f>
        <v>40601.747538366006</v>
      </c>
    </row>
    <row r="87" spans="1:12" x14ac:dyDescent="0.25">
      <c r="A87" s="11" t="s">
        <v>151</v>
      </c>
      <c r="B87" s="12">
        <v>408</v>
      </c>
      <c r="C87" s="13">
        <v>5440</v>
      </c>
      <c r="D87" s="13">
        <v>4846</v>
      </c>
      <c r="E87" s="13">
        <f>+C87+D87</f>
        <v>10286</v>
      </c>
      <c r="F87" s="18">
        <f>E87/E84*100</f>
        <v>15.207427777284957</v>
      </c>
      <c r="G87" s="19">
        <f t="shared" ref="G87:G89" si="32">$G$84*F87/100</f>
        <v>10949.34799964517</v>
      </c>
      <c r="H87" s="19">
        <f t="shared" ref="H87:H89" si="33">$H$84*F87/100</f>
        <v>11253.496555190868</v>
      </c>
      <c r="I87" s="19">
        <f>I84*F87/100</f>
        <v>11557.645110736568</v>
      </c>
      <c r="J87" s="18">
        <v>11861.793666282267</v>
      </c>
      <c r="K87" s="18">
        <f>K84*F87/100</f>
        <v>12318.016499600815</v>
      </c>
      <c r="L87" s="37">
        <f t="shared" ref="L87:L89" si="34">$L$84*F87/100</f>
        <v>12622.165055146515</v>
      </c>
    </row>
    <row r="88" spans="1:12" x14ac:dyDescent="0.25">
      <c r="A88" s="11" t="s">
        <v>152</v>
      </c>
      <c r="B88" s="12">
        <v>278</v>
      </c>
      <c r="C88" s="13">
        <v>8827</v>
      </c>
      <c r="D88" s="13">
        <v>7462</v>
      </c>
      <c r="E88" s="13">
        <f>+C88+D88</f>
        <v>16289</v>
      </c>
      <c r="F88" s="18">
        <f>E88/E84*100</f>
        <v>24.082616280788905</v>
      </c>
      <c r="G88" s="19">
        <f t="shared" si="32"/>
        <v>17339.48372216801</v>
      </c>
      <c r="H88" s="19">
        <f t="shared" si="33"/>
        <v>17821.136047783788</v>
      </c>
      <c r="I88" s="19">
        <f>I84*F88/100</f>
        <v>18302.78837339957</v>
      </c>
      <c r="J88" s="18">
        <v>18784.440699015347</v>
      </c>
      <c r="K88" s="18">
        <f>K84*F88/100</f>
        <v>19506.919187439013</v>
      </c>
      <c r="L88" s="37">
        <f t="shared" si="34"/>
        <v>19988.571513054791</v>
      </c>
    </row>
    <row r="89" spans="1:12" x14ac:dyDescent="0.25">
      <c r="A89" s="11" t="s">
        <v>153</v>
      </c>
      <c r="B89" s="12">
        <v>170</v>
      </c>
      <c r="C89" s="13">
        <v>4363</v>
      </c>
      <c r="D89" s="13">
        <v>3613</v>
      </c>
      <c r="E89" s="13">
        <f>+C89+D89</f>
        <v>7976</v>
      </c>
      <c r="F89" s="18">
        <f>E89/E84*100</f>
        <v>11.792187823412874</v>
      </c>
      <c r="G89" s="19">
        <f t="shared" si="32"/>
        <v>8490.3752328572682</v>
      </c>
      <c r="H89" s="19">
        <f t="shared" si="33"/>
        <v>8726.2189893255272</v>
      </c>
      <c r="I89" s="19">
        <f>I84*F89/100</f>
        <v>8962.0627457937844</v>
      </c>
      <c r="J89" s="18">
        <v>9197.9065022620416</v>
      </c>
      <c r="K89" s="18">
        <f>K84*F89/100</f>
        <v>9551.6721369644274</v>
      </c>
      <c r="L89" s="37">
        <f t="shared" si="34"/>
        <v>9787.5158934326846</v>
      </c>
    </row>
    <row r="90" spans="1:12" x14ac:dyDescent="0.25">
      <c r="A90" s="1"/>
      <c r="B90" s="1"/>
      <c r="C90" s="17"/>
      <c r="D90" s="17"/>
      <c r="E90" s="17"/>
      <c r="F90" s="18"/>
      <c r="G90" s="18"/>
      <c r="H90" s="18"/>
      <c r="I90" s="19"/>
      <c r="J90" s="18"/>
      <c r="K90" s="18"/>
      <c r="L90" s="39"/>
    </row>
    <row r="91" spans="1:12" x14ac:dyDescent="0.25">
      <c r="A91" s="1"/>
      <c r="B91" s="1"/>
      <c r="C91" s="17"/>
      <c r="D91" s="17"/>
      <c r="E91" s="17"/>
      <c r="F91" s="18"/>
      <c r="G91" s="18"/>
      <c r="H91" s="18"/>
      <c r="I91" s="19"/>
      <c r="J91" s="18"/>
      <c r="K91" s="18"/>
      <c r="L91" s="39"/>
    </row>
    <row r="92" spans="1:12" x14ac:dyDescent="0.25">
      <c r="A92" s="11" t="s">
        <v>154</v>
      </c>
      <c r="B92" s="12">
        <v>72</v>
      </c>
      <c r="C92" s="13">
        <v>908895</v>
      </c>
      <c r="D92" s="13">
        <v>900211</v>
      </c>
      <c r="E92" s="13">
        <f>+C92+D92</f>
        <v>1809106</v>
      </c>
      <c r="F92" s="18">
        <v>100</v>
      </c>
      <c r="G92" s="18">
        <v>1915000</v>
      </c>
      <c r="H92" s="18">
        <v>1974000</v>
      </c>
      <c r="I92" s="18">
        <v>2033000</v>
      </c>
      <c r="J92" s="18">
        <v>2094000</v>
      </c>
      <c r="K92" s="18">
        <v>2157000</v>
      </c>
      <c r="L92" s="37">
        <v>2220000</v>
      </c>
    </row>
    <row r="93" spans="1:12" x14ac:dyDescent="0.25">
      <c r="A93" s="1"/>
      <c r="B93" s="1"/>
      <c r="C93" s="17"/>
      <c r="D93" s="17"/>
      <c r="E93" s="17"/>
      <c r="F93" s="18"/>
      <c r="G93" s="18"/>
      <c r="H93" s="18"/>
      <c r="I93" s="19"/>
      <c r="J93" s="18"/>
      <c r="K93" s="18"/>
      <c r="L93" s="18"/>
    </row>
    <row r="94" spans="1:12" x14ac:dyDescent="0.25">
      <c r="A94" s="11" t="s">
        <v>71</v>
      </c>
      <c r="B94" s="12">
        <v>10</v>
      </c>
      <c r="C94" s="13">
        <v>168348</v>
      </c>
      <c r="D94" s="13">
        <v>167059</v>
      </c>
      <c r="E94" s="13">
        <f t="shared" ref="E94:E99" si="35">+C94+D94</f>
        <v>335407</v>
      </c>
      <c r="F94" s="18">
        <f>E94/E92*100</f>
        <v>18.539930772436772</v>
      </c>
      <c r="G94" s="19">
        <f>$G$92*F94/100</f>
        <v>355039.67429216421</v>
      </c>
      <c r="H94" s="19">
        <f>$H$92*F94/100</f>
        <v>365978.2334479019</v>
      </c>
      <c r="I94" s="19">
        <f>I92*F94/100</f>
        <v>376916.79260363959</v>
      </c>
      <c r="J94" s="18">
        <v>388226.15037482604</v>
      </c>
      <c r="K94" s="18">
        <f>K92*F94/100</f>
        <v>399906.30676146119</v>
      </c>
      <c r="L94" s="37">
        <f>$L$92*F94/100</f>
        <v>411586.46314809634</v>
      </c>
    </row>
    <row r="95" spans="1:12" x14ac:dyDescent="0.25">
      <c r="A95" s="11" t="s">
        <v>72</v>
      </c>
      <c r="B95" s="12">
        <v>11</v>
      </c>
      <c r="C95" s="13">
        <v>80272</v>
      </c>
      <c r="D95" s="13">
        <v>79533</v>
      </c>
      <c r="E95" s="13">
        <f t="shared" si="35"/>
        <v>159805</v>
      </c>
      <c r="F95" s="18">
        <f>E95/E92*100</f>
        <v>8.8333685256695862</v>
      </c>
      <c r="G95" s="19">
        <f t="shared" ref="G95:G99" si="36">$G$92*F95/100</f>
        <v>169159.00726657256</v>
      </c>
      <c r="H95" s="19">
        <f t="shared" ref="H95:H99" si="37">$H$92*F95/100</f>
        <v>174370.69469671763</v>
      </c>
      <c r="I95" s="19">
        <f>I92*F95/100</f>
        <v>179582.38212686271</v>
      </c>
      <c r="J95" s="18">
        <v>184970.73692752112</v>
      </c>
      <c r="K95" s="18">
        <f>K92*F95/100</f>
        <v>190535.75909869297</v>
      </c>
      <c r="L95" s="37">
        <f t="shared" ref="L95:L99" si="38">$L$92*F95/100</f>
        <v>196100.78126986482</v>
      </c>
    </row>
    <row r="96" spans="1:12" x14ac:dyDescent="0.25">
      <c r="A96" s="11" t="s">
        <v>73</v>
      </c>
      <c r="B96" s="12">
        <v>20</v>
      </c>
      <c r="C96" s="13">
        <v>63854</v>
      </c>
      <c r="D96" s="13">
        <v>65018</v>
      </c>
      <c r="E96" s="13">
        <f t="shared" si="35"/>
        <v>128872</v>
      </c>
      <c r="F96" s="18">
        <f>E96/E92*100</f>
        <v>7.123518467132385</v>
      </c>
      <c r="G96" s="19">
        <f t="shared" si="36"/>
        <v>136415.37864558518</v>
      </c>
      <c r="H96" s="19">
        <f t="shared" si="37"/>
        <v>140618.25454119328</v>
      </c>
      <c r="I96" s="19">
        <f>I92*F96/100</f>
        <v>144821.13043680138</v>
      </c>
      <c r="J96" s="18">
        <v>149166.47670175214</v>
      </c>
      <c r="K96" s="18">
        <f>K92*F96/100</f>
        <v>153654.29333604555</v>
      </c>
      <c r="L96" s="37">
        <f t="shared" si="38"/>
        <v>158142.10997033893</v>
      </c>
    </row>
    <row r="97" spans="1:12" x14ac:dyDescent="0.25">
      <c r="A97" s="11" t="s">
        <v>74</v>
      </c>
      <c r="B97" s="12">
        <v>9</v>
      </c>
      <c r="C97" s="13">
        <v>149840</v>
      </c>
      <c r="D97" s="13">
        <v>150245</v>
      </c>
      <c r="E97" s="13">
        <f t="shared" si="35"/>
        <v>300085</v>
      </c>
      <c r="F97" s="18">
        <f>E97/E92*100</f>
        <v>16.587474697447245</v>
      </c>
      <c r="G97" s="19">
        <f t="shared" si="36"/>
        <v>317650.14045611472</v>
      </c>
      <c r="H97" s="19">
        <f t="shared" si="37"/>
        <v>327436.75052760862</v>
      </c>
      <c r="I97" s="19">
        <f>I92*F97/100</f>
        <v>337223.36059910251</v>
      </c>
      <c r="J97" s="18">
        <v>347341.72016454535</v>
      </c>
      <c r="K97" s="18">
        <f>K92*F97/100</f>
        <v>357791.82922393712</v>
      </c>
      <c r="L97" s="37">
        <f t="shared" si="38"/>
        <v>368241.93828332884</v>
      </c>
    </row>
    <row r="98" spans="1:12" x14ac:dyDescent="0.25">
      <c r="A98" s="11" t="s">
        <v>75</v>
      </c>
      <c r="B98" s="12">
        <v>11</v>
      </c>
      <c r="C98" s="13">
        <v>208075</v>
      </c>
      <c r="D98" s="13">
        <v>206593</v>
      </c>
      <c r="E98" s="13">
        <f t="shared" si="35"/>
        <v>414668</v>
      </c>
      <c r="F98" s="18">
        <f>E98/E92*100</f>
        <v>22.921155532069431</v>
      </c>
      <c r="G98" s="19">
        <f t="shared" si="36"/>
        <v>438940.12843912956</v>
      </c>
      <c r="H98" s="19">
        <f t="shared" si="37"/>
        <v>452463.6102030506</v>
      </c>
      <c r="I98" s="19">
        <f>I92*F98/100</f>
        <v>465987.09196697152</v>
      </c>
      <c r="J98" s="18">
        <v>479968.99684153387</v>
      </c>
      <c r="K98" s="18">
        <f>K92*F98/100</f>
        <v>494409.32482673763</v>
      </c>
      <c r="L98" s="37">
        <f t="shared" si="38"/>
        <v>508849.65281194134</v>
      </c>
    </row>
    <row r="99" spans="1:12" x14ac:dyDescent="0.25">
      <c r="A99" s="11" t="s">
        <v>76</v>
      </c>
      <c r="B99" s="12">
        <v>11</v>
      </c>
      <c r="C99" s="13">
        <v>238506</v>
      </c>
      <c r="D99" s="13">
        <v>231763</v>
      </c>
      <c r="E99" s="13">
        <f t="shared" si="35"/>
        <v>470269</v>
      </c>
      <c r="F99" s="18">
        <f>E99/E92*100</f>
        <v>25.994552005244582</v>
      </c>
      <c r="G99" s="19">
        <f t="shared" si="36"/>
        <v>497795.67090043373</v>
      </c>
      <c r="H99" s="19">
        <f t="shared" si="37"/>
        <v>513132.45658352808</v>
      </c>
      <c r="I99" s="19">
        <f>I92*F99/100</f>
        <v>528469.24226662237</v>
      </c>
      <c r="J99" s="18">
        <v>544325.91898982157</v>
      </c>
      <c r="K99" s="18">
        <f>K92*F99/100</f>
        <v>560702.48675312568</v>
      </c>
      <c r="L99" s="37">
        <f t="shared" si="38"/>
        <v>577079.05451642978</v>
      </c>
    </row>
    <row r="100" spans="1:12" x14ac:dyDescent="0.25">
      <c r="A100" s="1"/>
      <c r="B100" s="1"/>
      <c r="C100" s="17"/>
      <c r="D100" s="17"/>
      <c r="E100" s="17"/>
      <c r="F100" s="18"/>
      <c r="G100" s="18"/>
      <c r="H100" s="18"/>
      <c r="I100" s="19"/>
      <c r="J100" s="18"/>
      <c r="K100" s="18"/>
      <c r="L100" s="39"/>
    </row>
    <row r="101" spans="1:12" x14ac:dyDescent="0.25">
      <c r="A101" s="1"/>
      <c r="B101" s="1"/>
      <c r="C101" s="17"/>
      <c r="D101" s="17"/>
      <c r="E101" s="17"/>
      <c r="F101" s="18"/>
      <c r="G101" s="18"/>
      <c r="H101" s="18"/>
      <c r="I101" s="19"/>
      <c r="J101" s="18"/>
      <c r="K101" s="18"/>
      <c r="L101" s="39"/>
    </row>
    <row r="102" spans="1:12" x14ac:dyDescent="0.25">
      <c r="A102" s="11" t="s">
        <v>155</v>
      </c>
      <c r="B102" s="1"/>
      <c r="C102" s="29"/>
      <c r="D102" s="29"/>
      <c r="E102" s="29"/>
      <c r="F102" s="30"/>
      <c r="G102" s="30">
        <f>G92+G84+G76+G67+G55+G43+G31+G18+G7</f>
        <v>15367000</v>
      </c>
      <c r="H102" s="30">
        <f t="shared" ref="H102:K102" si="39">H92+H84+H76+H67+H55+H43+H31+H18+H7</f>
        <v>15840000</v>
      </c>
      <c r="I102" s="30">
        <f t="shared" si="39"/>
        <v>16318000</v>
      </c>
      <c r="J102" s="30">
        <f t="shared" si="39"/>
        <v>16807000</v>
      </c>
      <c r="K102" s="30">
        <f t="shared" si="39"/>
        <v>17309000</v>
      </c>
      <c r="L102" s="37">
        <f>L7+L18+L31+L43+L55+L67+L76+L84+L92</f>
        <v>17819000</v>
      </c>
    </row>
    <row r="104" spans="1:12" x14ac:dyDescent="0.25">
      <c r="A104" s="243"/>
      <c r="B104" s="243"/>
      <c r="C104" s="243"/>
      <c r="D104" s="243"/>
      <c r="E104" s="243"/>
      <c r="F104" s="243"/>
      <c r="G104" s="243"/>
      <c r="H104" s="243"/>
      <c r="I104" s="243"/>
      <c r="J104" s="243"/>
      <c r="K104" s="243"/>
    </row>
    <row r="105" spans="1:12" x14ac:dyDescent="0.25">
      <c r="A105" s="243"/>
      <c r="B105" s="243"/>
      <c r="C105" s="243"/>
      <c r="D105" s="243"/>
      <c r="E105" s="243"/>
      <c r="F105" s="243"/>
      <c r="G105" s="243"/>
      <c r="H105" s="243"/>
      <c r="I105" s="243"/>
      <c r="J105" s="243"/>
      <c r="K105" s="243"/>
    </row>
  </sheetData>
  <mergeCells count="7">
    <mergeCell ref="A105:K105"/>
    <mergeCell ref="A1:K1"/>
    <mergeCell ref="A2:K2"/>
    <mergeCell ref="B4:B5"/>
    <mergeCell ref="C4:E4"/>
    <mergeCell ref="F4:F5"/>
    <mergeCell ref="A104:K10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Fichier pour partenaires</vt:lpstr>
      <vt:lpstr>Pop projection 2012-2015 </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Ilaria Bianchi</dc:creator>
  <cp:lastModifiedBy>MSB</cp:lastModifiedBy>
  <cp:lastPrinted>2013-12-06T14:57:33Z</cp:lastPrinted>
  <dcterms:created xsi:type="dcterms:W3CDTF">2013-04-15T16:19:45Z</dcterms:created>
  <dcterms:modified xsi:type="dcterms:W3CDTF">2015-02-01T22:09:36Z</dcterms:modified>
</cp:coreProperties>
</file>