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bukubi_un_org/Documents/CAP_HPC/HPC2021/00_HNO_templates_2021/Clusters-input/"/>
    </mc:Choice>
  </mc:AlternateContent>
  <xr:revisionPtr revIDLastSave="19" documentId="8_{22F3ECFA-8E05-4879-B2A6-72FE37E741FF}" xr6:coauthVersionLast="41" xr6:coauthVersionMax="41" xr10:uidLastSave="{9ABA94DF-DCC4-4D46-8CB0-71767DEBE86B}"/>
  <bookViews>
    <workbookView xWindow="-108" yWindow="-108" windowWidth="23256" windowHeight="12576" activeTab="1" xr2:uid="{0AB773D6-5CE9-4D45-8B69-D53D7A5A20A8}"/>
  </bookViews>
  <sheets>
    <sheet name="Needs indic by adm_clus_SADD_de" sheetId="1" r:id="rId1"/>
    <sheet name="PIN by SADD and Cluster" sheetId="2" r:id="rId2"/>
  </sheets>
  <definedNames>
    <definedName name="_xlnm._FilterDatabase" localSheetId="0" hidden="1">'Needs indic by adm_clus_SADD_de'!$C$2:$CC$56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E17" i="2"/>
  <c r="E16" i="2"/>
  <c r="E15" i="2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AZ13" i="1"/>
  <c r="AY13" i="1"/>
  <c r="AX13" i="1"/>
  <c r="AW13" i="1"/>
  <c r="AV13" i="1"/>
  <c r="AT13" i="1"/>
  <c r="K13" i="1" s="1"/>
  <c r="AS13" i="1"/>
  <c r="AR13" i="1"/>
  <c r="AQ13" i="1"/>
  <c r="AP13" i="1"/>
  <c r="G13" i="1" s="1"/>
  <c r="AO13" i="1"/>
  <c r="J13" i="1"/>
  <c r="I13" i="1"/>
  <c r="H13" i="1"/>
  <c r="F13" i="1"/>
  <c r="E13" i="1"/>
  <c r="CB12" i="1"/>
  <c r="CA12" i="1"/>
  <c r="BZ12" i="1"/>
  <c r="BY12" i="1"/>
  <c r="BX12" i="1"/>
  <c r="BV12" i="1"/>
  <c r="BU12" i="1"/>
  <c r="BT12" i="1"/>
  <c r="BS12" i="1"/>
  <c r="BR12" i="1"/>
  <c r="BQ12" i="1"/>
  <c r="BN12" i="1"/>
  <c r="BM12" i="1"/>
  <c r="BL12" i="1"/>
  <c r="BK12" i="1"/>
  <c r="BJ12" i="1"/>
  <c r="BH12" i="1"/>
  <c r="BG12" i="1"/>
  <c r="BF12" i="1"/>
  <c r="BE12" i="1"/>
  <c r="H12" i="1" s="1"/>
  <c r="BD12" i="1"/>
  <c r="BC12" i="1"/>
  <c r="AZ12" i="1"/>
  <c r="AY12" i="1"/>
  <c r="AX12" i="1"/>
  <c r="AW12" i="1"/>
  <c r="AV12" i="1"/>
  <c r="AT12" i="1"/>
  <c r="K12" i="1" s="1"/>
  <c r="AS12" i="1"/>
  <c r="AR12" i="1"/>
  <c r="I12" i="1" s="1"/>
  <c r="AQ12" i="1"/>
  <c r="AP12" i="1"/>
  <c r="AO12" i="1"/>
  <c r="AL12" i="1"/>
  <c r="AK12" i="1"/>
  <c r="AJ12" i="1"/>
  <c r="AI12" i="1"/>
  <c r="AH12" i="1"/>
  <c r="AF12" i="1"/>
  <c r="AE12" i="1"/>
  <c r="J12" i="1" s="1"/>
  <c r="AD12" i="1"/>
  <c r="AC12" i="1"/>
  <c r="AB12" i="1"/>
  <c r="G12" i="1" s="1"/>
  <c r="AA12" i="1"/>
  <c r="F12" i="1" s="1"/>
  <c r="E12" i="1"/>
  <c r="CB11" i="1"/>
  <c r="CA11" i="1"/>
  <c r="BZ11" i="1"/>
  <c r="BY11" i="1"/>
  <c r="BX11" i="1"/>
  <c r="BV11" i="1"/>
  <c r="BU11" i="1"/>
  <c r="BT11" i="1"/>
  <c r="BS11" i="1"/>
  <c r="H11" i="1" s="1"/>
  <c r="BR11" i="1"/>
  <c r="BQ11" i="1"/>
  <c r="BN11" i="1"/>
  <c r="BM11" i="1"/>
  <c r="BL11" i="1"/>
  <c r="BK11" i="1"/>
  <c r="BJ11" i="1"/>
  <c r="BH11" i="1"/>
  <c r="K11" i="1" s="1"/>
  <c r="BG11" i="1"/>
  <c r="BF11" i="1"/>
  <c r="BE11" i="1"/>
  <c r="BD11" i="1"/>
  <c r="BC11" i="1"/>
  <c r="AZ11" i="1"/>
  <c r="AY11" i="1"/>
  <c r="AX11" i="1"/>
  <c r="AW11" i="1"/>
  <c r="AV11" i="1"/>
  <c r="AT11" i="1"/>
  <c r="AS11" i="1"/>
  <c r="AR11" i="1"/>
  <c r="AQ11" i="1"/>
  <c r="AP11" i="1"/>
  <c r="AO11" i="1"/>
  <c r="F11" i="1" s="1"/>
  <c r="AL11" i="1"/>
  <c r="AK11" i="1"/>
  <c r="AJ11" i="1"/>
  <c r="AI11" i="1"/>
  <c r="AH11" i="1"/>
  <c r="AF11" i="1"/>
  <c r="AE11" i="1"/>
  <c r="J11" i="1" s="1"/>
  <c r="AD11" i="1"/>
  <c r="I11" i="1" s="1"/>
  <c r="AC11" i="1"/>
  <c r="AB11" i="1"/>
  <c r="AA11" i="1"/>
  <c r="G11" i="1"/>
  <c r="E11" i="1"/>
  <c r="CB10" i="1"/>
  <c r="CA10" i="1"/>
  <c r="BZ10" i="1"/>
  <c r="BY10" i="1"/>
  <c r="BX10" i="1"/>
  <c r="BV10" i="1"/>
  <c r="K10" i="1" s="1"/>
  <c r="BU10" i="1"/>
  <c r="BT10" i="1"/>
  <c r="BS10" i="1"/>
  <c r="BR10" i="1"/>
  <c r="BQ10" i="1"/>
  <c r="BN10" i="1"/>
  <c r="BM10" i="1"/>
  <c r="BL10" i="1"/>
  <c r="BK10" i="1"/>
  <c r="BJ10" i="1"/>
  <c r="BH10" i="1"/>
  <c r="BG10" i="1"/>
  <c r="BF10" i="1"/>
  <c r="BE10" i="1"/>
  <c r="BD10" i="1"/>
  <c r="BC10" i="1"/>
  <c r="F10" i="1" s="1"/>
  <c r="AZ10" i="1"/>
  <c r="AY10" i="1"/>
  <c r="AX10" i="1"/>
  <c r="AW10" i="1"/>
  <c r="AV10" i="1"/>
  <c r="AT10" i="1"/>
  <c r="AS10" i="1"/>
  <c r="AR10" i="1"/>
  <c r="I10" i="1" s="1"/>
  <c r="AQ10" i="1"/>
  <c r="AP10" i="1"/>
  <c r="AO10" i="1"/>
  <c r="AL10" i="1"/>
  <c r="AK10" i="1"/>
  <c r="AJ10" i="1"/>
  <c r="AI10" i="1"/>
  <c r="AH10" i="1"/>
  <c r="AF10" i="1"/>
  <c r="AE10" i="1"/>
  <c r="AD10" i="1"/>
  <c r="AC10" i="1"/>
  <c r="H10" i="1" s="1"/>
  <c r="AB10" i="1"/>
  <c r="G10" i="1" s="1"/>
  <c r="AA10" i="1"/>
  <c r="J10" i="1"/>
  <c r="E10" i="1"/>
  <c r="CB9" i="1"/>
  <c r="CA9" i="1"/>
  <c r="BZ9" i="1"/>
  <c r="BY9" i="1"/>
  <c r="BX9" i="1"/>
  <c r="BV9" i="1"/>
  <c r="BU9" i="1"/>
  <c r="BT9" i="1"/>
  <c r="BS9" i="1"/>
  <c r="BR9" i="1"/>
  <c r="BQ9" i="1"/>
  <c r="F9" i="1" s="1"/>
  <c r="BN9" i="1"/>
  <c r="BM9" i="1"/>
  <c r="BL9" i="1"/>
  <c r="BK9" i="1"/>
  <c r="BJ9" i="1"/>
  <c r="BH9" i="1"/>
  <c r="BG9" i="1"/>
  <c r="BF9" i="1"/>
  <c r="I9" i="1" s="1"/>
  <c r="BE9" i="1"/>
  <c r="BD9" i="1"/>
  <c r="BC9" i="1"/>
  <c r="AZ9" i="1"/>
  <c r="AY9" i="1"/>
  <c r="AX9" i="1"/>
  <c r="AW9" i="1"/>
  <c r="AV9" i="1"/>
  <c r="AT9" i="1"/>
  <c r="AS9" i="1"/>
  <c r="AR9" i="1"/>
  <c r="AQ9" i="1"/>
  <c r="AP9" i="1"/>
  <c r="AO9" i="1"/>
  <c r="AL9" i="1"/>
  <c r="AK9" i="1"/>
  <c r="AJ9" i="1"/>
  <c r="AI9" i="1"/>
  <c r="AH9" i="1"/>
  <c r="AF9" i="1"/>
  <c r="K9" i="1" s="1"/>
  <c r="AE9" i="1"/>
  <c r="J9" i="1" s="1"/>
  <c r="AD9" i="1"/>
  <c r="AC9" i="1"/>
  <c r="H9" i="1" s="1"/>
  <c r="AB9" i="1"/>
  <c r="G9" i="1" s="1"/>
  <c r="AA9" i="1"/>
  <c r="E9" i="1"/>
  <c r="CB8" i="1"/>
  <c r="CA8" i="1"/>
  <c r="BZ8" i="1"/>
  <c r="BY8" i="1"/>
  <c r="BX8" i="1"/>
  <c r="BV8" i="1"/>
  <c r="BU8" i="1"/>
  <c r="BT8" i="1"/>
  <c r="I8" i="1" s="1"/>
  <c r="BS8" i="1"/>
  <c r="BR8" i="1"/>
  <c r="BQ8" i="1"/>
  <c r="BN8" i="1"/>
  <c r="BM8" i="1"/>
  <c r="BL8" i="1"/>
  <c r="BK8" i="1"/>
  <c r="BJ8" i="1"/>
  <c r="BH8" i="1"/>
  <c r="BG8" i="1"/>
  <c r="BF8" i="1"/>
  <c r="BE8" i="1"/>
  <c r="BD8" i="1"/>
  <c r="BC8" i="1"/>
  <c r="AZ8" i="1"/>
  <c r="AY8" i="1"/>
  <c r="AX8" i="1"/>
  <c r="AW8" i="1"/>
  <c r="AV8" i="1"/>
  <c r="AT8" i="1"/>
  <c r="AS8" i="1"/>
  <c r="AR8" i="1"/>
  <c r="AQ8" i="1"/>
  <c r="AP8" i="1"/>
  <c r="G8" i="1" s="1"/>
  <c r="AO8" i="1"/>
  <c r="AL8" i="1"/>
  <c r="AK8" i="1"/>
  <c r="AJ8" i="1"/>
  <c r="AI8" i="1"/>
  <c r="AH8" i="1"/>
  <c r="AF8" i="1"/>
  <c r="K8" i="1" s="1"/>
  <c r="AE8" i="1"/>
  <c r="J8" i="1" s="1"/>
  <c r="AD8" i="1"/>
  <c r="AC8" i="1"/>
  <c r="AB8" i="1"/>
  <c r="AA8" i="1"/>
  <c r="F8" i="1" s="1"/>
  <c r="H8" i="1"/>
  <c r="E8" i="1"/>
  <c r="CB7" i="1"/>
  <c r="CA7" i="1"/>
  <c r="BZ7" i="1"/>
  <c r="BY7" i="1"/>
  <c r="BX7" i="1"/>
  <c r="BV7" i="1"/>
  <c r="BU7" i="1"/>
  <c r="BT7" i="1"/>
  <c r="BS7" i="1"/>
  <c r="BR7" i="1"/>
  <c r="BQ7" i="1"/>
  <c r="BN7" i="1"/>
  <c r="BM7" i="1"/>
  <c r="BL7" i="1"/>
  <c r="BK7" i="1"/>
  <c r="BJ7" i="1"/>
  <c r="BH7" i="1"/>
  <c r="BG7" i="1"/>
  <c r="BF7" i="1"/>
  <c r="BE7" i="1"/>
  <c r="BD7" i="1"/>
  <c r="G7" i="1" s="1"/>
  <c r="BC7" i="1"/>
  <c r="AZ7" i="1"/>
  <c r="AY7" i="1"/>
  <c r="AX7" i="1"/>
  <c r="AW7" i="1"/>
  <c r="AV7" i="1"/>
  <c r="AT7" i="1"/>
  <c r="AS7" i="1"/>
  <c r="J7" i="1" s="1"/>
  <c r="AR7" i="1"/>
  <c r="AQ7" i="1"/>
  <c r="H7" i="1" s="1"/>
  <c r="AP7" i="1"/>
  <c r="AO7" i="1"/>
  <c r="AL7" i="1"/>
  <c r="AK7" i="1"/>
  <c r="AJ7" i="1"/>
  <c r="AI7" i="1"/>
  <c r="AH7" i="1"/>
  <c r="AF7" i="1"/>
  <c r="AE7" i="1"/>
  <c r="AD7" i="1"/>
  <c r="I7" i="1" s="1"/>
  <c r="AC7" i="1"/>
  <c r="AB7" i="1"/>
  <c r="AA7" i="1"/>
  <c r="F7" i="1" s="1"/>
  <c r="K7" i="1"/>
  <c r="E7" i="1"/>
  <c r="CB6" i="1"/>
  <c r="CA6" i="1"/>
  <c r="BZ6" i="1"/>
  <c r="BY6" i="1"/>
  <c r="BX6" i="1"/>
  <c r="BV6" i="1"/>
  <c r="BU6" i="1"/>
  <c r="BT6" i="1"/>
  <c r="BS6" i="1"/>
  <c r="BR6" i="1"/>
  <c r="G6" i="1" s="1"/>
  <c r="BQ6" i="1"/>
  <c r="BN6" i="1"/>
  <c r="BM6" i="1"/>
  <c r="BL6" i="1"/>
  <c r="BK6" i="1"/>
  <c r="BJ6" i="1"/>
  <c r="BH6" i="1"/>
  <c r="BG6" i="1"/>
  <c r="J6" i="1" s="1"/>
  <c r="BF6" i="1"/>
  <c r="BE6" i="1"/>
  <c r="BD6" i="1"/>
  <c r="BC6" i="1"/>
  <c r="AZ6" i="1"/>
  <c r="AY6" i="1"/>
  <c r="AX6" i="1"/>
  <c r="AW6" i="1"/>
  <c r="AV6" i="1"/>
  <c r="AT6" i="1"/>
  <c r="K6" i="1" s="1"/>
  <c r="AS6" i="1"/>
  <c r="AR6" i="1"/>
  <c r="AQ6" i="1"/>
  <c r="AP6" i="1"/>
  <c r="AO6" i="1"/>
  <c r="AL6" i="1"/>
  <c r="AK6" i="1"/>
  <c r="AJ6" i="1"/>
  <c r="AI6" i="1"/>
  <c r="AH6" i="1"/>
  <c r="AF6" i="1"/>
  <c r="AE6" i="1"/>
  <c r="AD6" i="1"/>
  <c r="I6" i="1" s="1"/>
  <c r="AC6" i="1"/>
  <c r="H6" i="1" s="1"/>
  <c r="AB6" i="1"/>
  <c r="AA6" i="1"/>
  <c r="F6" i="1"/>
  <c r="E6" i="1"/>
  <c r="CB5" i="1"/>
  <c r="CA5" i="1"/>
  <c r="BZ5" i="1"/>
  <c r="BY5" i="1"/>
  <c r="BX5" i="1"/>
  <c r="BV5" i="1"/>
  <c r="BU5" i="1"/>
  <c r="J5" i="1" s="1"/>
  <c r="BT5" i="1"/>
  <c r="BS5" i="1"/>
  <c r="BR5" i="1"/>
  <c r="BQ5" i="1"/>
  <c r="BN5" i="1"/>
  <c r="BM5" i="1"/>
  <c r="BL5" i="1"/>
  <c r="BK5" i="1"/>
  <c r="BJ5" i="1"/>
  <c r="BH5" i="1"/>
  <c r="BG5" i="1"/>
  <c r="BF5" i="1"/>
  <c r="BE5" i="1"/>
  <c r="BD5" i="1"/>
  <c r="BC5" i="1"/>
  <c r="AZ5" i="1"/>
  <c r="AY5" i="1"/>
  <c r="AX5" i="1"/>
  <c r="AW5" i="1"/>
  <c r="AV5" i="1"/>
  <c r="AT5" i="1"/>
  <c r="AS5" i="1"/>
  <c r="AR5" i="1"/>
  <c r="AQ5" i="1"/>
  <c r="H5" i="1" s="1"/>
  <c r="AP5" i="1"/>
  <c r="AO5" i="1"/>
  <c r="F5" i="1" s="1"/>
  <c r="AL5" i="1"/>
  <c r="AK5" i="1"/>
  <c r="AJ5" i="1"/>
  <c r="AI5" i="1"/>
  <c r="AH5" i="1"/>
  <c r="AF5" i="1"/>
  <c r="K5" i="1" s="1"/>
  <c r="AE5" i="1"/>
  <c r="AD5" i="1"/>
  <c r="AC5" i="1"/>
  <c r="AB5" i="1"/>
  <c r="G5" i="1" s="1"/>
  <c r="AA5" i="1"/>
  <c r="I5" i="1"/>
  <c r="E5" i="1"/>
  <c r="CB4" i="1"/>
  <c r="CA4" i="1"/>
  <c r="BZ4" i="1"/>
  <c r="BY4" i="1"/>
  <c r="BX4" i="1"/>
  <c r="BV4" i="1"/>
  <c r="BU4" i="1"/>
  <c r="BT4" i="1"/>
  <c r="BS4" i="1"/>
  <c r="BR4" i="1"/>
  <c r="BQ4" i="1"/>
  <c r="BN4" i="1"/>
  <c r="BM4" i="1"/>
  <c r="BL4" i="1"/>
  <c r="BK4" i="1"/>
  <c r="BJ4" i="1"/>
  <c r="BH4" i="1"/>
  <c r="BG4" i="1"/>
  <c r="BF4" i="1"/>
  <c r="BE4" i="1"/>
  <c r="H4" i="1" s="1"/>
  <c r="BD4" i="1"/>
  <c r="BC4" i="1"/>
  <c r="AZ4" i="1"/>
  <c r="AY4" i="1"/>
  <c r="AX4" i="1"/>
  <c r="AW4" i="1"/>
  <c r="AV4" i="1"/>
  <c r="AT4" i="1"/>
  <c r="K4" i="1" s="1"/>
  <c r="AS4" i="1"/>
  <c r="AR4" i="1"/>
  <c r="I4" i="1" s="1"/>
  <c r="AQ4" i="1"/>
  <c r="AP4" i="1"/>
  <c r="AO4" i="1"/>
  <c r="AL4" i="1"/>
  <c r="AK4" i="1"/>
  <c r="AJ4" i="1"/>
  <c r="AI4" i="1"/>
  <c r="AH4" i="1"/>
  <c r="AF4" i="1"/>
  <c r="AE4" i="1"/>
  <c r="J4" i="1" s="1"/>
  <c r="AD4" i="1"/>
  <c r="AC4" i="1"/>
  <c r="AB4" i="1"/>
  <c r="G4" i="1" s="1"/>
  <c r="AA4" i="1"/>
  <c r="F4" i="1" s="1"/>
  <c r="E4" i="1"/>
  <c r="CB3" i="1"/>
  <c r="CA3" i="1"/>
  <c r="BZ3" i="1"/>
  <c r="BY3" i="1"/>
  <c r="BX3" i="1"/>
  <c r="BV3" i="1"/>
  <c r="BU3" i="1"/>
  <c r="BT3" i="1"/>
  <c r="BS3" i="1"/>
  <c r="H3" i="1" s="1"/>
  <c r="BR3" i="1"/>
  <c r="BQ3" i="1"/>
  <c r="BN3" i="1"/>
  <c r="BM3" i="1"/>
  <c r="BL3" i="1"/>
  <c r="BK3" i="1"/>
  <c r="BJ3" i="1"/>
  <c r="BH3" i="1"/>
  <c r="K3" i="1" s="1"/>
  <c r="BG3" i="1"/>
  <c r="BF3" i="1"/>
  <c r="BE3" i="1"/>
  <c r="BD3" i="1"/>
  <c r="BC3" i="1"/>
  <c r="AZ3" i="1"/>
  <c r="AY3" i="1"/>
  <c r="AX3" i="1"/>
  <c r="AW3" i="1"/>
  <c r="AV3" i="1"/>
  <c r="AT3" i="1"/>
  <c r="AS3" i="1"/>
  <c r="AR3" i="1"/>
  <c r="AQ3" i="1"/>
  <c r="AP3" i="1"/>
  <c r="AO3" i="1"/>
  <c r="F3" i="1" s="1"/>
  <c r="AL3" i="1"/>
  <c r="AK3" i="1"/>
  <c r="AJ3" i="1"/>
  <c r="AI3" i="1"/>
  <c r="AH3" i="1"/>
  <c r="AF3" i="1"/>
  <c r="AE3" i="1"/>
  <c r="J3" i="1" s="1"/>
  <c r="AD3" i="1"/>
  <c r="I3" i="1" s="1"/>
  <c r="AC3" i="1"/>
  <c r="AB3" i="1"/>
  <c r="AA3" i="1"/>
  <c r="G3" i="1"/>
  <c r="E3" i="1"/>
</calcChain>
</file>

<file path=xl/sharedStrings.xml><?xml version="1.0" encoding="utf-8"?>
<sst xmlns="http://schemas.openxmlformats.org/spreadsheetml/2006/main" count="350" uniqueCount="151">
  <si>
    <t>Gaza</t>
  </si>
  <si>
    <t>Area C</t>
  </si>
  <si>
    <t>Area A &amp; B</t>
  </si>
  <si>
    <t xml:space="preserve">East Jerusalem </t>
  </si>
  <si>
    <t>Hebron H2</t>
  </si>
  <si>
    <t>Cluster</t>
  </si>
  <si>
    <t>Critical Problem</t>
  </si>
  <si>
    <t>SO number</t>
  </si>
  <si>
    <t>Needs Indicators</t>
  </si>
  <si>
    <t>Total PIN</t>
  </si>
  <si>
    <t>Male under 18</t>
  </si>
  <si>
    <t>Female under 18</t>
  </si>
  <si>
    <t>Male between 18 and 65</t>
  </si>
  <si>
    <t>Female between 18 and 65</t>
  </si>
  <si>
    <t>Male above 65</t>
  </si>
  <si>
    <t>Female above 65</t>
  </si>
  <si>
    <t>Gaza_People in Need (PiN)</t>
  </si>
  <si>
    <t>M &lt;18</t>
  </si>
  <si>
    <t>F &lt;18</t>
  </si>
  <si>
    <t>M 18-65</t>
  </si>
  <si>
    <t>F 18-65</t>
  </si>
  <si>
    <t>M &gt;65</t>
  </si>
  <si>
    <t>F &gt;65</t>
  </si>
  <si>
    <t>Small-scale farmers, herders and fisherfolk</t>
  </si>
  <si>
    <t>People living under poverty line</t>
  </si>
  <si>
    <t>FHH</t>
  </si>
  <si>
    <t>People living with disabilities</t>
  </si>
  <si>
    <t>People affected by conflict related violence</t>
  </si>
  <si>
    <t>Refugees</t>
  </si>
  <si>
    <t>IDPs</t>
  </si>
  <si>
    <t>Area C_People in Need (PiN)</t>
  </si>
  <si>
    <t>Area A and B_People in Need (PiN)</t>
  </si>
  <si>
    <t>EJ_People in Need (PiN)</t>
  </si>
  <si>
    <t>H2_People in Need (PiN)</t>
  </si>
  <si>
    <t>Health</t>
  </si>
  <si>
    <t>Attack on Healthcare patients, staff and facilities leading to increased morbidity, injuries, death, and reduced health facility access</t>
  </si>
  <si>
    <t>SO1</t>
  </si>
  <si>
    <t xml:space="preserve"># of attacks against healthcare personnel and facilities </t>
  </si>
  <si>
    <t xml:space="preserve"># of patients denied access to healthcare outside Gaza </t>
  </si>
  <si>
    <t xml:space="preserve">People at risk of contracting COVID-19 </t>
  </si>
  <si>
    <t># of people of higher risk of exposure to communicable diseases, including COVID-19</t>
  </si>
  <si>
    <t>Increased caseload of mental health issues as result of conflict</t>
  </si>
  <si>
    <t xml:space="preserve"># of people with severe or moderate mental health disorders </t>
  </si>
  <si>
    <t>Lack of acute care for  emergency cases</t>
  </si>
  <si>
    <t>SO2</t>
  </si>
  <si>
    <t># of people in need of emergency care services, including different levels of trauma care</t>
  </si>
  <si>
    <t xml:space="preserve">Postponed elective surgeries leading to complications and morbidity </t>
  </si>
  <si>
    <t xml:space="preserve"># of elective surgeries postponed for over 12 months 
</t>
  </si>
  <si>
    <t>Severe cases with disability do not have access to multidiscipliry care</t>
  </si>
  <si>
    <t xml:space="preserve"># of PwD with no access to multidiscipliry rehabilitation </t>
  </si>
  <si>
    <t xml:space="preserve">Patients suffering non communicable diseases have no access or disrupted treatment and face a deterioriation in their morbidity status </t>
  </si>
  <si>
    <t xml:space="preserve"># of non-communicable disease patients acutely affected by the shortage in medical supplies </t>
  </si>
  <si>
    <t>Increasing rate of materl and infant mortality</t>
  </si>
  <si>
    <t xml:space="preserve"># of women and children under 5 years old in need of quality SRH, nutritiol, and specialized services </t>
  </si>
  <si>
    <t xml:space="preserve">Increasing levels of morbidity, GBV, high rates of NCDs, high risk pregncies and micronutritient deficiences amongst childern under 5 </t>
  </si>
  <si>
    <t xml:space="preserve"># of people with an essential package of basic primary healthcare services </t>
  </si>
  <si>
    <t xml:space="preserve">Limited preparedness capacity leading to increased risk of mortality and morbidity  </t>
  </si>
  <si>
    <t>SO3</t>
  </si>
  <si>
    <t># of people in need of acute care as a result of an emergency event, including outbreak</t>
  </si>
  <si>
    <t>Protection</t>
  </si>
  <si>
    <t>Impact of military occupation and protracted protection crises</t>
  </si>
  <si>
    <t># of Palestinians exposed to protection risks</t>
  </si>
  <si>
    <t># of Palestinians exposed to ERW-related risks</t>
  </si>
  <si>
    <t># of Palestinians injured by ERW</t>
  </si>
  <si>
    <t># of Palestinians killed by ERW</t>
  </si>
  <si>
    <t>Grave violations against children (as defined by SC Res. 1612)</t>
  </si>
  <si>
    <t># of children affected by grave violations</t>
  </si>
  <si>
    <t>Settler violence</t>
  </si>
  <si>
    <t># of people affected by incidents of settler related violence</t>
  </si>
  <si>
    <t>Displacement and forcible transfer</t>
  </si>
  <si>
    <t># of people displaced</t>
  </si>
  <si>
    <t># of people at risk of displacement  (demolition orders, eviction orders)</t>
  </si>
  <si>
    <t>Psychosocial distress and mental disorders</t>
  </si>
  <si>
    <t># of adults in need of MHPSS</t>
  </si>
  <si>
    <t># of children in need of structured psychosocial support services and child protection interventions</t>
  </si>
  <si>
    <t># of children in need of individual  case magement services</t>
  </si>
  <si>
    <t>Severe restrictions on freedom of movement</t>
  </si>
  <si>
    <t xml:space="preserve"># of people in need of legal aid to access health services </t>
  </si>
  <si>
    <t>Gender based violence</t>
  </si>
  <si>
    <t xml:space="preserve"># of currently or ever-married women exposed to GBV </t>
  </si>
  <si>
    <t>children affected by conflict-related violence</t>
  </si>
  <si>
    <t xml:space="preserve"> # of children affected by conflict-related violence in need receiving child protection legal assistance</t>
  </si>
  <si>
    <t>Exposure to Protection risks in the context of COVID-19 isolation and quarantining</t>
  </si>
  <si>
    <t># of people in need for dignity kits</t>
  </si>
  <si>
    <t># of children in need for family psychosocial kits</t>
  </si>
  <si>
    <t>Education</t>
  </si>
  <si>
    <t xml:space="preserve">Violations/ Attacks on education facilities </t>
  </si>
  <si>
    <t># of children, teachers and other education personnel affected by education related violations</t>
  </si>
  <si>
    <t>Mental Health Issues</t>
  </si>
  <si>
    <t xml:space="preserve"># of children and teachers in need of PSS </t>
  </si>
  <si>
    <t>Lack of access to education</t>
  </si>
  <si>
    <t># of out of school children</t>
  </si>
  <si>
    <t># of children and teachers attending schools with poor physical environment</t>
  </si>
  <si>
    <t># of children and teachers in need of emergency school supplies (including caravans, statiory, school bags, students kits, teaching supplies, uniforms, solar systems or fuel, winterization kits)</t>
  </si>
  <si>
    <t># of children and teachers without access to distance learning platforms</t>
  </si>
  <si>
    <t xml:space="preserve"># of children and teachers in need for hygiene and cleaning materials in their schools 
</t>
  </si>
  <si>
    <t>Unsafe access to schools</t>
  </si>
  <si>
    <t># of children and teachers facing protection risks in educatiol context</t>
  </si>
  <si>
    <t>Lack of Emergency Preparedness</t>
  </si>
  <si>
    <t xml:space="preserve"># of children, teachers and other education personnel uble to effectively respond to emergencies due to the lack of preparedness. </t>
  </si>
  <si>
    <t>FSS</t>
  </si>
  <si>
    <t>Food insecurity</t>
  </si>
  <si>
    <t># of people who are severely and Minimally food insecure</t>
  </si>
  <si>
    <t>WASH</t>
  </si>
  <si>
    <t>Limited access to WASH services</t>
  </si>
  <si>
    <t># of people that their access to water and sanitation services affected by the Israeli restrictions, attacks and blockade</t>
  </si>
  <si>
    <t>Limited  access to safe drinking and domestic water services</t>
  </si>
  <si>
    <t># of people who have limited access to safe drinking and domestic water services</t>
  </si>
  <si>
    <t>Idequate sanitation and hygiene conditions</t>
  </si>
  <si>
    <t># of people with idequate access to sanitation, solid waste, and hygiene services</t>
  </si>
  <si>
    <t>Limited access to WASH services in key institutions</t>
  </si>
  <si>
    <t># of key institutions with idequate access to WASH services (Schools, HCFs, QCs)</t>
  </si>
  <si>
    <t>25 (22996)</t>
  </si>
  <si>
    <t>lack of preparedness and response against the risks of floods</t>
  </si>
  <si>
    <t xml:space="preserve"># of people with under the risk of seasol flooding </t>
  </si>
  <si>
    <t>Lack of Preparedness</t>
  </si>
  <si>
    <t># of people in need of adequate WASH capacity during emergencies and shocks</t>
  </si>
  <si>
    <t>Shelter</t>
  </si>
  <si>
    <t>Forcible transfer and displacement, and risk thereof</t>
  </si>
  <si>
    <t># of interlly dispalced people in need for  temporary shelter support</t>
  </si>
  <si>
    <t># of people displased due  to demolition</t>
  </si>
  <si>
    <t># of HH in need of shelter protective materials</t>
  </si>
  <si>
    <t xml:space="preserve"># of people evicted or at risk of eviction due to deteriorated socio-economic situation excerpated by covid 19 </t>
  </si>
  <si>
    <t>indivisuals injured due to GMR and need shelter adaptation</t>
  </si>
  <si>
    <t># of individuals living in substandard shelters</t>
  </si>
  <si>
    <t>Lack of protection from weather conditions</t>
  </si>
  <si>
    <t># of individuals living in non protected from weather conditions</t>
  </si>
  <si>
    <t>Lack of adequate living condition</t>
  </si>
  <si>
    <t># individual in need of shelter nfis support iat quarantine /isolation centers</t>
  </si>
  <si>
    <t># individuals in need of essential shelter NFIs at home quarantine</t>
  </si>
  <si>
    <t># of individuals living in overcrowded conditions  and at risk of being affected from COVID 19</t>
  </si>
  <si>
    <t>Lack of Emergency Preparedness in Shelter</t>
  </si>
  <si>
    <t>#of people in need of shelter support at the onset of emergencies</t>
  </si>
  <si>
    <t xml:space="preserve"># of IDPS able to be hosted at community level </t>
  </si>
  <si>
    <t xml:space="preserve">PIN  and target by gender and age </t>
  </si>
  <si>
    <t>PIN</t>
  </si>
  <si>
    <t>Percent</t>
  </si>
  <si>
    <t>Target</t>
  </si>
  <si>
    <t>Male 0- &lt;18</t>
  </si>
  <si>
    <t>Female 0- &lt;18</t>
  </si>
  <si>
    <t>Male 18-65</t>
  </si>
  <si>
    <t>Female 18-65</t>
  </si>
  <si>
    <t>Male 65+</t>
  </si>
  <si>
    <t>Female 65+</t>
  </si>
  <si>
    <t>Total</t>
  </si>
  <si>
    <t>PIN and Target By Gender</t>
  </si>
  <si>
    <t>Female</t>
  </si>
  <si>
    <t>Children</t>
  </si>
  <si>
    <t>Elderly</t>
  </si>
  <si>
    <t>Male 0-18</t>
  </si>
  <si>
    <t>Female 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</si>
</sst>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6"/>
      <color theme="1"/>
      <name val="Calibri"/>
      <family val="2"/>
    </font>
    <font>
      <b/>
      <sz val="14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CCECFF"/>
        <bgColor rgb="FFCCECFF"/>
      </patternFill>
    </fill>
    <fill>
      <patternFill patternType="solid">
        <fgColor rgb="FFE2EFD9"/>
        <bgColor rgb="FFE2EFD9"/>
      </patternFill>
    </fill>
    <fill>
      <patternFill patternType="solid">
        <fgColor rgb="FFADB9CA"/>
        <bgColor rgb="FFADB9CA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2F75B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B9BD5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86">
    <xf numFmtId="0" fontId="0" fillId="0" borderId="0" xfId="0"/>
    <xf numFmtId="0" fontId="1" fillId="0" borderId="0" xfId="3"/>
    <xf numFmtId="0" fontId="3" fillId="0" borderId="0" xfId="3" applyFont="1" applyFill="1" applyAlignment="1">
      <alignment wrapText="1"/>
    </xf>
    <xf numFmtId="0" fontId="2" fillId="0" borderId="0" xfId="3" applyFont="1" applyAlignment="1">
      <alignment horizontal="right"/>
    </xf>
    <xf numFmtId="0" fontId="4" fillId="2" borderId="1" xfId="3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center"/>
    </xf>
    <xf numFmtId="0" fontId="2" fillId="0" borderId="0" xfId="3" applyFont="1"/>
    <xf numFmtId="0" fontId="2" fillId="6" borderId="2" xfId="3" applyFont="1" applyFill="1" applyBorder="1" applyAlignment="1">
      <alignment horizontal="center" wrapText="1"/>
    </xf>
    <xf numFmtId="0" fontId="2" fillId="6" borderId="2" xfId="3" applyFont="1" applyFill="1" applyBorder="1" applyAlignment="1">
      <alignment wrapText="1"/>
    </xf>
    <xf numFmtId="0" fontId="5" fillId="6" borderId="2" xfId="3" applyFont="1" applyFill="1" applyBorder="1" applyAlignment="1">
      <alignment horizontal="right" wrapText="1"/>
    </xf>
    <xf numFmtId="0" fontId="3" fillId="7" borderId="2" xfId="3" applyFont="1" applyFill="1" applyBorder="1" applyAlignment="1">
      <alignment wrapText="1"/>
    </xf>
    <xf numFmtId="0" fontId="2" fillId="8" borderId="2" xfId="3" applyFont="1" applyFill="1" applyBorder="1" applyAlignment="1">
      <alignment wrapText="1"/>
    </xf>
    <xf numFmtId="0" fontId="1" fillId="0" borderId="0" xfId="3" applyAlignment="1">
      <alignment wrapText="1"/>
    </xf>
    <xf numFmtId="0" fontId="1" fillId="0" borderId="2" xfId="3" applyBorder="1"/>
    <xf numFmtId="3" fontId="2" fillId="0" borderId="2" xfId="3" applyNumberFormat="1" applyFont="1" applyBorder="1" applyAlignment="1">
      <alignment horizontal="right" wrapText="1"/>
    </xf>
    <xf numFmtId="3" fontId="2" fillId="9" borderId="2" xfId="3" applyNumberFormat="1" applyFont="1" applyFill="1" applyBorder="1" applyAlignment="1">
      <alignment horizontal="right" wrapText="1"/>
    </xf>
    <xf numFmtId="2" fontId="1" fillId="0" borderId="2" xfId="3" applyNumberFormat="1" applyBorder="1" applyAlignment="1">
      <alignment horizontal="center" vertical="center"/>
    </xf>
    <xf numFmtId="2" fontId="1" fillId="9" borderId="2" xfId="3" applyNumberFormat="1" applyFill="1" applyBorder="1" applyAlignment="1">
      <alignment horizontal="center" vertical="center"/>
    </xf>
    <xf numFmtId="2" fontId="6" fillId="0" borderId="2" xfId="3" applyNumberFormat="1" applyFont="1" applyBorder="1" applyAlignment="1">
      <alignment horizontal="center" vertical="center"/>
    </xf>
    <xf numFmtId="2" fontId="7" fillId="0" borderId="2" xfId="3" applyNumberFormat="1" applyFont="1" applyBorder="1" applyAlignment="1">
      <alignment horizontal="center" vertical="center"/>
    </xf>
    <xf numFmtId="2" fontId="2" fillId="9" borderId="2" xfId="3" applyNumberFormat="1" applyFont="1" applyFill="1" applyBorder="1" applyAlignment="1">
      <alignment horizontal="center" vertical="center"/>
    </xf>
    <xf numFmtId="1" fontId="8" fillId="9" borderId="2" xfId="3" applyNumberFormat="1" applyFont="1" applyFill="1" applyBorder="1" applyAlignment="1">
      <alignment horizontal="left"/>
    </xf>
    <xf numFmtId="2" fontId="1" fillId="0" borderId="2" xfId="3" applyNumberFormat="1" applyFill="1" applyBorder="1" applyAlignment="1">
      <alignment horizontal="center" vertical="center"/>
    </xf>
    <xf numFmtId="0" fontId="1" fillId="0" borderId="2" xfId="3" applyFont="1" applyBorder="1"/>
    <xf numFmtId="2" fontId="6" fillId="10" borderId="2" xfId="3" applyNumberFormat="1" applyFont="1" applyFill="1" applyBorder="1" applyAlignment="1">
      <alignment horizontal="center" vertical="center"/>
    </xf>
    <xf numFmtId="2" fontId="1" fillId="10" borderId="2" xfId="3" applyNumberFormat="1" applyFill="1" applyBorder="1" applyAlignment="1">
      <alignment horizontal="center" vertical="center"/>
    </xf>
    <xf numFmtId="2" fontId="7" fillId="10" borderId="2" xfId="3" applyNumberFormat="1" applyFont="1" applyFill="1" applyBorder="1" applyAlignment="1">
      <alignment horizontal="center" vertical="center"/>
    </xf>
    <xf numFmtId="2" fontId="6" fillId="11" borderId="2" xfId="3" applyNumberFormat="1" applyFont="1" applyFill="1" applyBorder="1" applyAlignment="1">
      <alignment horizontal="center" vertical="center"/>
    </xf>
    <xf numFmtId="2" fontId="1" fillId="11" borderId="2" xfId="3" applyNumberFormat="1" applyFill="1" applyBorder="1" applyAlignment="1">
      <alignment horizontal="center" vertical="center"/>
    </xf>
    <xf numFmtId="2" fontId="7" fillId="11" borderId="2" xfId="3" applyNumberFormat="1" applyFont="1" applyFill="1" applyBorder="1" applyAlignment="1">
      <alignment horizontal="center" vertical="center"/>
    </xf>
    <xf numFmtId="2" fontId="1" fillId="0" borderId="2" xfId="3" applyNumberFormat="1" applyBorder="1"/>
    <xf numFmtId="165" fontId="2" fillId="0" borderId="2" xfId="1" applyNumberFormat="1" applyFont="1" applyBorder="1" applyAlignment="1">
      <alignment horizontal="right"/>
    </xf>
    <xf numFmtId="2" fontId="1" fillId="0" borderId="2" xfId="1" applyNumberFormat="1" applyFont="1" applyBorder="1"/>
    <xf numFmtId="1" fontId="8" fillId="0" borderId="2" xfId="1" applyNumberFormat="1" applyFont="1" applyBorder="1" applyAlignment="1">
      <alignment horizontal="left"/>
    </xf>
    <xf numFmtId="0" fontId="1" fillId="0" borderId="0" xfId="3" applyFont="1" applyFill="1" applyAlignment="1">
      <alignment wrapText="1"/>
    </xf>
    <xf numFmtId="165" fontId="1" fillId="0" borderId="0" xfId="1" applyNumberFormat="1" applyFont="1" applyBorder="1"/>
    <xf numFmtId="4" fontId="7" fillId="0" borderId="2" xfId="4" applyNumberFormat="1" applyFont="1" applyBorder="1" applyAlignment="1">
      <alignment wrapText="1"/>
    </xf>
    <xf numFmtId="4" fontId="10" fillId="0" borderId="2" xfId="4" applyNumberFormat="1" applyFont="1" applyFill="1" applyBorder="1" applyAlignment="1">
      <alignment wrapText="1"/>
    </xf>
    <xf numFmtId="0" fontId="2" fillId="0" borderId="2" xfId="3" applyFont="1" applyBorder="1" applyAlignment="1">
      <alignment horizontal="right"/>
    </xf>
    <xf numFmtId="1" fontId="8" fillId="0" borderId="2" xfId="3" applyNumberFormat="1" applyFont="1" applyBorder="1" applyAlignment="1">
      <alignment horizontal="left"/>
    </xf>
    <xf numFmtId="2" fontId="1" fillId="12" borderId="2" xfId="1" applyNumberFormat="1" applyFont="1" applyFill="1" applyBorder="1"/>
    <xf numFmtId="0" fontId="1" fillId="0" borderId="2" xfId="3" applyFont="1" applyBorder="1" applyAlignment="1">
      <alignment wrapText="1"/>
    </xf>
    <xf numFmtId="165" fontId="11" fillId="13" borderId="2" xfId="1" applyNumberFormat="1" applyFont="1" applyFill="1" applyBorder="1" applyAlignment="1">
      <alignment horizontal="right" vertical="center"/>
    </xf>
    <xf numFmtId="2" fontId="6" fillId="13" borderId="2" xfId="1" applyNumberFormat="1" applyFont="1" applyFill="1" applyBorder="1" applyAlignment="1">
      <alignment horizontal="right" vertical="center"/>
    </xf>
    <xf numFmtId="2" fontId="6" fillId="0" borderId="3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/>
    <xf numFmtId="2" fontId="6" fillId="0" borderId="4" xfId="1" applyNumberFormat="1" applyFont="1" applyBorder="1" applyAlignment="1">
      <alignment horizontal="center" vertical="center"/>
    </xf>
    <xf numFmtId="2" fontId="6" fillId="14" borderId="5" xfId="1" applyNumberFormat="1" applyFont="1" applyFill="1" applyBorder="1" applyAlignment="1">
      <alignment horizontal="center" vertical="center"/>
    </xf>
    <xf numFmtId="2" fontId="6" fillId="15" borderId="6" xfId="1" applyNumberFormat="1" applyFont="1" applyFill="1" applyBorder="1" applyAlignment="1">
      <alignment horizontal="center" vertical="center"/>
    </xf>
    <xf numFmtId="1" fontId="12" fillId="16" borderId="5" xfId="1" applyNumberFormat="1" applyFont="1" applyFill="1" applyBorder="1" applyAlignment="1">
      <alignment horizontal="left"/>
    </xf>
    <xf numFmtId="2" fontId="6" fillId="17" borderId="5" xfId="1" applyNumberFormat="1" applyFont="1" applyFill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14" borderId="6" xfId="1" applyNumberFormat="1" applyFont="1" applyFill="1" applyBorder="1" applyAlignment="1">
      <alignment horizontal="center" vertical="center"/>
    </xf>
    <xf numFmtId="2" fontId="6" fillId="15" borderId="5" xfId="1" applyNumberFormat="1" applyFont="1" applyFill="1" applyBorder="1" applyAlignment="1">
      <alignment horizontal="center" vertical="center"/>
    </xf>
    <xf numFmtId="2" fontId="6" fillId="0" borderId="8" xfId="1" applyNumberFormat="1" applyFont="1" applyBorder="1" applyAlignment="1">
      <alignment horizontal="center" vertical="center"/>
    </xf>
    <xf numFmtId="2" fontId="1" fillId="0" borderId="0" xfId="1" applyNumberFormat="1" applyFont="1" applyBorder="1"/>
    <xf numFmtId="1" fontId="8" fillId="0" borderId="0" xfId="1" applyNumberFormat="1" applyFont="1" applyBorder="1" applyAlignment="1">
      <alignment horizontal="left"/>
    </xf>
    <xf numFmtId="1" fontId="12" fillId="13" borderId="2" xfId="1" applyNumberFormat="1" applyFont="1" applyFill="1" applyBorder="1" applyAlignment="1">
      <alignment horizontal="left"/>
    </xf>
    <xf numFmtId="165" fontId="6" fillId="13" borderId="2" xfId="1" applyNumberFormat="1" applyFont="1" applyFill="1" applyBorder="1" applyAlignment="1">
      <alignment horizontal="right" vertical="center"/>
    </xf>
    <xf numFmtId="165" fontId="6" fillId="18" borderId="2" xfId="1" applyNumberFormat="1" applyFont="1" applyFill="1" applyBorder="1" applyAlignment="1">
      <alignment horizontal="right" vertical="center"/>
    </xf>
    <xf numFmtId="165" fontId="12" fillId="13" borderId="2" xfId="1" applyNumberFormat="1" applyFont="1" applyFill="1" applyBorder="1" applyAlignment="1">
      <alignment horizontal="left"/>
    </xf>
    <xf numFmtId="43" fontId="6" fillId="13" borderId="2" xfId="1" applyNumberFormat="1" applyFont="1" applyFill="1" applyBorder="1" applyAlignment="1">
      <alignment horizontal="right" vertical="center"/>
    </xf>
    <xf numFmtId="0" fontId="8" fillId="12" borderId="0" xfId="0" applyFont="1" applyFill="1"/>
    <xf numFmtId="165" fontId="13" fillId="19" borderId="0" xfId="1" applyNumberFormat="1" applyFont="1" applyFill="1" applyBorder="1" applyAlignment="1">
      <alignment horizontal="center" vertical="center" wrapText="1"/>
    </xf>
    <xf numFmtId="0" fontId="13" fillId="20" borderId="0" xfId="0" applyFont="1" applyFill="1" applyBorder="1" applyAlignment="1">
      <alignment vertical="center" wrapText="1"/>
    </xf>
    <xf numFmtId="165" fontId="0" fillId="0" borderId="0" xfId="1" applyNumberFormat="1" applyFont="1"/>
    <xf numFmtId="9" fontId="1" fillId="0" borderId="0" xfId="2" applyFont="1" applyFill="1" applyAlignment="1"/>
    <xf numFmtId="9" fontId="0" fillId="0" borderId="0" xfId="2" applyFont="1"/>
    <xf numFmtId="0" fontId="14" fillId="19" borderId="9" xfId="0" applyFont="1" applyFill="1" applyBorder="1" applyAlignment="1">
      <alignment vertical="center" wrapText="1"/>
    </xf>
    <xf numFmtId="165" fontId="14" fillId="19" borderId="9" xfId="1" applyNumberFormat="1" applyFont="1" applyFill="1" applyBorder="1" applyAlignment="1">
      <alignment vertical="center" wrapText="1"/>
    </xf>
    <xf numFmtId="9" fontId="14" fillId="19" borderId="9" xfId="2" applyFont="1" applyFill="1" applyBorder="1" applyAlignment="1">
      <alignment vertical="center" wrapText="1"/>
    </xf>
    <xf numFmtId="165" fontId="13" fillId="20" borderId="0" xfId="1" applyNumberFormat="1" applyFont="1" applyFill="1" applyBorder="1" applyAlignment="1">
      <alignment vertical="center" wrapText="1"/>
    </xf>
    <xf numFmtId="9" fontId="13" fillId="20" borderId="0" xfId="2" applyFont="1" applyFill="1" applyBorder="1" applyAlignment="1">
      <alignment vertical="center" wrapText="1"/>
    </xf>
    <xf numFmtId="0" fontId="0" fillId="12" borderId="0" xfId="0" applyFill="1"/>
    <xf numFmtId="43" fontId="0" fillId="0" borderId="0" xfId="1" applyNumberFormat="1" applyFont="1"/>
    <xf numFmtId="0" fontId="15" fillId="21" borderId="10" xfId="0" applyFont="1" applyFill="1" applyBorder="1" applyAlignment="1">
      <alignment horizontal="left" vertical="center" wrapText="1"/>
    </xf>
    <xf numFmtId="0" fontId="13" fillId="19" borderId="11" xfId="0" applyFont="1" applyFill="1" applyBorder="1" applyAlignment="1">
      <alignment vertical="center" wrapText="1"/>
    </xf>
    <xf numFmtId="0" fontId="12" fillId="22" borderId="12" xfId="0" applyFont="1" applyFill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left" vertical="center" wrapText="1"/>
    </xf>
    <xf numFmtId="165" fontId="11" fillId="23" borderId="12" xfId="1" applyNumberFormat="1" applyFont="1" applyFill="1" applyBorder="1" applyAlignment="1">
      <alignment horizontal="right"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165" fontId="0" fillId="0" borderId="0" xfId="0" applyNumberFormat="1" applyFont="1" applyAlignment="1"/>
    <xf numFmtId="9" fontId="0" fillId="0" borderId="0" xfId="2" applyFont="1" applyAlignment="1"/>
  </cellXfs>
  <cellStyles count="5">
    <cellStyle name="Comma" xfId="1" builtinId="3"/>
    <cellStyle name="Normal" xfId="0" builtinId="0"/>
    <cellStyle name="Normal 2" xfId="4" xr:uid="{362E7F92-D5E1-414C-8799-3E9AB498262E}"/>
    <cellStyle name="Normal 5" xfId="3" xr:uid="{3768F824-6595-4BF6-A721-2960C5317EF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BEC6-9E6E-4FE8-856C-BAF33BF080C3}">
  <dimension ref="A1:DF59"/>
  <sheetViews>
    <sheetView zoomScale="70" zoomScaleNormal="70" workbookViewId="0">
      <pane xSplit="3" topLeftCell="D1" activePane="topRight" state="frozen"/>
      <selection pane="topRight" activeCell="E40" sqref="E40"/>
    </sheetView>
  </sheetViews>
  <sheetFormatPr defaultColWidth="9.6640625" defaultRowHeight="14.4" x14ac:dyDescent="0.3"/>
  <cols>
    <col min="1" max="1" width="15.21875" style="1" bestFit="1" customWidth="1"/>
    <col min="2" max="2" width="42" style="1" customWidth="1"/>
    <col min="3" max="3" width="9.6640625" style="1"/>
    <col min="4" max="4" width="93.109375" style="1" customWidth="1"/>
    <col min="5" max="5" width="20.77734375" style="3" bestFit="1" customWidth="1"/>
    <col min="6" max="11" width="20.77734375" style="3" customWidth="1"/>
    <col min="12" max="12" width="20.6640625" style="1" customWidth="1"/>
    <col min="13" max="13" width="11.5546875" style="1" customWidth="1"/>
    <col min="14" max="14" width="11.88671875" style="1" bestFit="1" customWidth="1"/>
    <col min="15" max="18" width="12.109375" style="1" bestFit="1" customWidth="1"/>
    <col min="19" max="19" width="10.88671875" style="1" bestFit="1" customWidth="1"/>
    <col min="20" max="20" width="11.88671875" style="1" bestFit="1" customWidth="1"/>
    <col min="21" max="21" width="11.33203125" style="1" customWidth="1"/>
    <col min="22" max="22" width="12" style="1" bestFit="1" customWidth="1"/>
    <col min="23" max="24" width="11.88671875" style="1" bestFit="1" customWidth="1"/>
    <col min="25" max="25" width="10.44140625" style="1" bestFit="1" customWidth="1"/>
    <col min="26" max="26" width="14.88671875" style="1" customWidth="1"/>
    <col min="27" max="27" width="12" style="1" bestFit="1" customWidth="1"/>
    <col min="28" max="29" width="12.109375" style="1" bestFit="1" customWidth="1"/>
    <col min="30" max="30" width="13.5546875" style="1" bestFit="1" customWidth="1"/>
    <col min="31" max="31" width="12.109375" style="1" bestFit="1" customWidth="1"/>
    <col min="32" max="32" width="10.88671875" style="1" bestFit="1" customWidth="1"/>
    <col min="33" max="33" width="10.77734375" style="1" bestFit="1" customWidth="1"/>
    <col min="34" max="34" width="11" style="1" bestFit="1" customWidth="1"/>
    <col min="35" max="35" width="11.33203125" style="1" customWidth="1"/>
    <col min="36" max="36" width="11" style="1" bestFit="1" customWidth="1"/>
    <col min="37" max="38" width="10.77734375" style="1" bestFit="1" customWidth="1"/>
    <col min="39" max="39" width="9.6640625" style="1" bestFit="1" customWidth="1"/>
    <col min="40" max="40" width="14.109375" style="1" customWidth="1"/>
    <col min="41" max="42" width="11.6640625" style="1" bestFit="1" customWidth="1"/>
    <col min="43" max="43" width="10.88671875" style="1" bestFit="1" customWidth="1"/>
    <col min="44" max="44" width="10.77734375" style="1" bestFit="1" customWidth="1"/>
    <col min="45" max="45" width="9.88671875" style="1" bestFit="1" customWidth="1"/>
    <col min="46" max="46" width="12.109375" style="1" bestFit="1" customWidth="1"/>
    <col min="47" max="47" width="11.88671875" style="1" bestFit="1" customWidth="1"/>
    <col min="48" max="48" width="11" style="1" bestFit="1" customWidth="1"/>
    <col min="49" max="49" width="12" style="1" bestFit="1" customWidth="1"/>
    <col min="50" max="50" width="10.88671875" style="1" bestFit="1" customWidth="1"/>
    <col min="51" max="51" width="11.88671875" style="1" bestFit="1" customWidth="1"/>
    <col min="52" max="52" width="11" style="1" bestFit="1" customWidth="1"/>
    <col min="53" max="53" width="10.77734375" style="1" bestFit="1" customWidth="1"/>
    <col min="54" max="54" width="12.44140625" style="1" customWidth="1"/>
    <col min="55" max="58" width="10.77734375" style="1" bestFit="1" customWidth="1"/>
    <col min="59" max="60" width="9.88671875" style="1" bestFit="1" customWidth="1"/>
    <col min="61" max="61" width="9.77734375" style="1" bestFit="1" customWidth="1"/>
    <col min="62" max="62" width="10.88671875" style="1" bestFit="1" customWidth="1"/>
    <col min="63" max="63" width="10.77734375" style="1" bestFit="1" customWidth="1"/>
    <col min="64" max="64" width="11.6640625" style="1" bestFit="1" customWidth="1"/>
    <col min="65" max="66" width="12.109375" style="1" bestFit="1" customWidth="1"/>
    <col min="67" max="67" width="12" style="1" bestFit="1" customWidth="1"/>
    <col min="68" max="68" width="14.88671875" style="1" bestFit="1" customWidth="1"/>
    <col min="69" max="72" width="11" style="1" bestFit="1" customWidth="1"/>
    <col min="73" max="73" width="10" style="1" bestFit="1" customWidth="1"/>
    <col min="74" max="74" width="11.109375" style="1" customWidth="1"/>
    <col min="75" max="75" width="13.5546875" style="1" bestFit="1" customWidth="1"/>
    <col min="76" max="76" width="14.6640625" style="1" customWidth="1"/>
    <col min="77" max="79" width="9.88671875" style="1" bestFit="1" customWidth="1"/>
    <col min="80" max="80" width="10.88671875" style="1" bestFit="1" customWidth="1"/>
    <col min="81" max="81" width="9.77734375" style="1" bestFit="1" customWidth="1"/>
    <col min="82" max="82" width="11.88671875" style="1" bestFit="1" customWidth="1"/>
    <col min="83" max="85" width="10.77734375" style="1" bestFit="1" customWidth="1"/>
    <col min="86" max="86" width="9.6640625" style="1"/>
    <col min="87" max="88" width="9.77734375" style="1" bestFit="1" customWidth="1"/>
    <col min="89" max="90" width="10.77734375" style="1" bestFit="1" customWidth="1"/>
    <col min="91" max="91" width="9.88671875" style="1" bestFit="1" customWidth="1"/>
    <col min="92" max="92" width="13.109375" style="1" bestFit="1" customWidth="1"/>
    <col min="93" max="95" width="11.88671875" style="1" bestFit="1" customWidth="1"/>
    <col min="96" max="96" width="13" style="1" bestFit="1" customWidth="1"/>
    <col min="97" max="97" width="12.109375" style="1" bestFit="1" customWidth="1"/>
    <col min="98" max="99" width="9.6640625" style="1" bestFit="1" customWidth="1"/>
    <col min="100" max="100" width="9.77734375" style="1" bestFit="1" customWidth="1"/>
    <col min="101" max="101" width="10.77734375" style="1" bestFit="1" customWidth="1"/>
    <col min="102" max="102" width="9.77734375" style="1" bestFit="1" customWidth="1"/>
    <col min="103" max="108" width="9.6640625" style="1" bestFit="1" customWidth="1"/>
    <col min="109" max="109" width="10.77734375" style="1" bestFit="1" customWidth="1"/>
    <col min="110" max="110" width="9.6640625" style="1" bestFit="1" customWidth="1"/>
    <col min="111" max="16384" width="9.6640625" style="1"/>
  </cols>
  <sheetData>
    <row r="1" spans="1:110" ht="23.4" x14ac:dyDescent="0.45">
      <c r="D1" s="2"/>
      <c r="L1" s="4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 t="s">
        <v>1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 t="s">
        <v>2</v>
      </c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3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4" t="s">
        <v>4</v>
      </c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L1" s="8"/>
      <c r="CM1" s="8"/>
      <c r="CN1" s="8"/>
      <c r="CO1" s="8"/>
      <c r="CP1" s="8"/>
      <c r="CQ1" s="8"/>
      <c r="CR1" s="8"/>
      <c r="CS1" s="8"/>
      <c r="CT1" s="8"/>
    </row>
    <row r="2" spans="1:110" s="14" customFormat="1" ht="84.45" customHeight="1" x14ac:dyDescent="0.4">
      <c r="A2" s="9" t="s">
        <v>5</v>
      </c>
      <c r="B2" s="9" t="s">
        <v>6</v>
      </c>
      <c r="C2" s="9" t="s">
        <v>7</v>
      </c>
      <c r="D2" s="10" t="s">
        <v>8</v>
      </c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2" t="s">
        <v>16</v>
      </c>
      <c r="M2" s="13" t="s">
        <v>17</v>
      </c>
      <c r="N2" s="13" t="s">
        <v>18</v>
      </c>
      <c r="O2" s="13" t="s">
        <v>19</v>
      </c>
      <c r="P2" s="13" t="s">
        <v>20</v>
      </c>
      <c r="Q2" s="13" t="s">
        <v>21</v>
      </c>
      <c r="R2" s="13" t="s">
        <v>22</v>
      </c>
      <c r="S2" s="13" t="s">
        <v>23</v>
      </c>
      <c r="T2" s="13" t="s">
        <v>24</v>
      </c>
      <c r="U2" s="13" t="s">
        <v>25</v>
      </c>
      <c r="V2" s="13" t="s">
        <v>26</v>
      </c>
      <c r="W2" s="13" t="s">
        <v>27</v>
      </c>
      <c r="X2" s="13" t="s">
        <v>28</v>
      </c>
      <c r="Y2" s="13" t="s">
        <v>29</v>
      </c>
      <c r="Z2" s="12" t="s">
        <v>30</v>
      </c>
      <c r="AA2" s="13" t="s">
        <v>17</v>
      </c>
      <c r="AB2" s="13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25</v>
      </c>
      <c r="AJ2" s="13" t="s">
        <v>26</v>
      </c>
      <c r="AK2" s="13" t="s">
        <v>27</v>
      </c>
      <c r="AL2" s="13" t="s">
        <v>28</v>
      </c>
      <c r="AM2" s="13" t="s">
        <v>29</v>
      </c>
      <c r="AN2" s="12" t="s">
        <v>31</v>
      </c>
      <c r="AO2" s="13" t="s">
        <v>17</v>
      </c>
      <c r="AP2" s="13" t="s">
        <v>18</v>
      </c>
      <c r="AQ2" s="13" t="s">
        <v>19</v>
      </c>
      <c r="AR2" s="13" t="s">
        <v>20</v>
      </c>
      <c r="AS2" s="13" t="s">
        <v>21</v>
      </c>
      <c r="AT2" s="13" t="s">
        <v>22</v>
      </c>
      <c r="AU2" s="13" t="s">
        <v>23</v>
      </c>
      <c r="AV2" s="13" t="s">
        <v>24</v>
      </c>
      <c r="AW2" s="13" t="s">
        <v>25</v>
      </c>
      <c r="AX2" s="13" t="s">
        <v>26</v>
      </c>
      <c r="AY2" s="13" t="s">
        <v>27</v>
      </c>
      <c r="AZ2" s="13" t="s">
        <v>28</v>
      </c>
      <c r="BA2" s="13" t="s">
        <v>29</v>
      </c>
      <c r="BB2" s="12" t="s">
        <v>32</v>
      </c>
      <c r="BC2" s="13" t="s">
        <v>17</v>
      </c>
      <c r="BD2" s="13" t="s">
        <v>18</v>
      </c>
      <c r="BE2" s="13" t="s">
        <v>19</v>
      </c>
      <c r="BF2" s="13" t="s">
        <v>20</v>
      </c>
      <c r="BG2" s="13" t="s">
        <v>21</v>
      </c>
      <c r="BH2" s="13" t="s">
        <v>22</v>
      </c>
      <c r="BI2" s="13" t="s">
        <v>23</v>
      </c>
      <c r="BJ2" s="13" t="s">
        <v>24</v>
      </c>
      <c r="BK2" s="13" t="s">
        <v>25</v>
      </c>
      <c r="BL2" s="13" t="s">
        <v>26</v>
      </c>
      <c r="BM2" s="13" t="s">
        <v>27</v>
      </c>
      <c r="BN2" s="13" t="s">
        <v>28</v>
      </c>
      <c r="BO2" s="13" t="s">
        <v>29</v>
      </c>
      <c r="BP2" s="12" t="s">
        <v>33</v>
      </c>
      <c r="BQ2" s="13" t="s">
        <v>17</v>
      </c>
      <c r="BR2" s="13" t="s">
        <v>18</v>
      </c>
      <c r="BS2" s="13" t="s">
        <v>19</v>
      </c>
      <c r="BT2" s="13" t="s">
        <v>20</v>
      </c>
      <c r="BU2" s="13" t="s">
        <v>21</v>
      </c>
      <c r="BV2" s="13" t="s">
        <v>22</v>
      </c>
      <c r="BW2" s="13" t="s">
        <v>23</v>
      </c>
      <c r="BX2" s="13" t="s">
        <v>24</v>
      </c>
      <c r="BY2" s="13" t="s">
        <v>25</v>
      </c>
      <c r="BZ2" s="13" t="s">
        <v>26</v>
      </c>
      <c r="CA2" s="13" t="s">
        <v>27</v>
      </c>
      <c r="CB2" s="13" t="s">
        <v>28</v>
      </c>
      <c r="CC2" s="13" t="s">
        <v>29</v>
      </c>
      <c r="CL2" s="8"/>
      <c r="CM2" s="8"/>
      <c r="CN2" s="8"/>
      <c r="CO2" s="8"/>
      <c r="CP2" s="8"/>
      <c r="CQ2" s="8"/>
      <c r="CR2" s="8"/>
      <c r="CS2" s="8"/>
      <c r="CT2" s="8"/>
    </row>
    <row r="3" spans="1:110" ht="18" x14ac:dyDescent="0.35">
      <c r="A3" s="15" t="s">
        <v>34</v>
      </c>
      <c r="B3" s="15" t="s">
        <v>35</v>
      </c>
      <c r="C3" s="15" t="s">
        <v>36</v>
      </c>
      <c r="D3" s="15" t="s">
        <v>37</v>
      </c>
      <c r="E3" s="16">
        <f t="shared" ref="E3:E12" si="0">Z3+AN3+BB3+BP3+L3</f>
        <v>43300</v>
      </c>
      <c r="F3" s="17">
        <f t="shared" ref="F3:K18" si="1">M3+AA3+AO3+BC3+BQ3</f>
        <v>9868.5</v>
      </c>
      <c r="G3" s="17">
        <f t="shared" si="1"/>
        <v>9423.7999999999993</v>
      </c>
      <c r="H3" s="17">
        <f t="shared" si="1"/>
        <v>11550.6</v>
      </c>
      <c r="I3" s="17">
        <f t="shared" si="1"/>
        <v>10956.4</v>
      </c>
      <c r="J3" s="17">
        <f t="shared" si="1"/>
        <v>657.9</v>
      </c>
      <c r="K3" s="17">
        <f t="shared" si="1"/>
        <v>842.80000000000007</v>
      </c>
      <c r="L3" s="18">
        <v>300</v>
      </c>
      <c r="M3" s="18"/>
      <c r="N3" s="18">
        <v>153</v>
      </c>
      <c r="O3" s="18">
        <v>147</v>
      </c>
      <c r="P3" s="18"/>
      <c r="Q3" s="18"/>
      <c r="R3" s="18"/>
      <c r="S3" s="18">
        <v>0</v>
      </c>
      <c r="T3" s="18">
        <v>101</v>
      </c>
      <c r="U3" s="18">
        <v>0</v>
      </c>
      <c r="V3" s="18">
        <v>7</v>
      </c>
      <c r="W3" s="18"/>
      <c r="X3" s="18">
        <v>197</v>
      </c>
      <c r="Y3" s="18">
        <v>1</v>
      </c>
      <c r="Z3" s="19">
        <v>21500</v>
      </c>
      <c r="AA3" s="20">
        <f t="shared" ref="AA3:AA12" si="2">0.51*Z3*0.45</f>
        <v>4934.25</v>
      </c>
      <c r="AB3" s="20">
        <f t="shared" ref="AB3:AB12" si="3">0.49*Z3*0.44</f>
        <v>4635.3999999999996</v>
      </c>
      <c r="AC3" s="20">
        <f t="shared" ref="AC3:AC12" si="4">0.51*Z3*0.52</f>
        <v>5701.8</v>
      </c>
      <c r="AD3" s="20">
        <f t="shared" ref="AD3:AD12" si="5">0.49*Z3*0.52</f>
        <v>5478.2</v>
      </c>
      <c r="AE3" s="20">
        <f t="shared" ref="AE3:AE12" si="6">0.51*Z3*0.03</f>
        <v>328.95</v>
      </c>
      <c r="AF3" s="20">
        <f t="shared" ref="AF3:AF12" si="7">0.49*Z3*0.04</f>
        <v>421.40000000000003</v>
      </c>
      <c r="AG3" s="18"/>
      <c r="AH3" s="21">
        <f t="shared" ref="AH3:AH12" si="8">(Z3*14)/100</f>
        <v>3010</v>
      </c>
      <c r="AI3" s="21">
        <f t="shared" ref="AI3:AI12" si="9">((Z3*4.6)/100)*12/100</f>
        <v>118.67999999999998</v>
      </c>
      <c r="AJ3" s="20">
        <f t="shared" ref="AJ3:AJ12" si="10">Z3*0.05</f>
        <v>1075</v>
      </c>
      <c r="AK3" s="20">
        <f t="shared" ref="AK3:AK12" si="11">Z3*0.1</f>
        <v>2150</v>
      </c>
      <c r="AL3" s="20">
        <f t="shared" ref="AL3:AL12" si="12">Z3*0.24</f>
        <v>5160</v>
      </c>
      <c r="AM3" s="18"/>
      <c r="AN3" s="22">
        <v>21500</v>
      </c>
      <c r="AO3" s="20">
        <f t="shared" ref="AO3:AO13" si="13">0.51*AN3*0.45</f>
        <v>4934.25</v>
      </c>
      <c r="AP3" s="20">
        <f t="shared" ref="AP3:AP13" si="14">0.49*AN3*0.44</f>
        <v>4635.3999999999996</v>
      </c>
      <c r="AQ3" s="20">
        <f t="shared" ref="AQ3:AQ13" si="15">0.51*AN3*0.52</f>
        <v>5701.8</v>
      </c>
      <c r="AR3" s="20">
        <f t="shared" ref="AR3:AR13" si="16">0.49*AN3*0.52</f>
        <v>5478.2</v>
      </c>
      <c r="AS3" s="20">
        <f t="shared" ref="AS3:AS13" si="17">0.51*AN3*0.03</f>
        <v>328.95</v>
      </c>
      <c r="AT3" s="20">
        <f t="shared" ref="AT3:AT13" si="18">0.49*AN3*0.04</f>
        <v>421.40000000000003</v>
      </c>
      <c r="AU3" s="18"/>
      <c r="AV3" s="21">
        <f t="shared" ref="AV3:AV13" si="19">(AN3*14)/100</f>
        <v>3010</v>
      </c>
      <c r="AW3" s="21">
        <f t="shared" ref="AW3:AW13" si="20">((AN3*4.6)/100)*12/100</f>
        <v>118.67999999999998</v>
      </c>
      <c r="AX3" s="20">
        <f t="shared" ref="AX3:AX13" si="21">AN3*0.05</f>
        <v>1075</v>
      </c>
      <c r="AY3" s="20">
        <f t="shared" ref="AY3:AY13" si="22">AN3*0.1</f>
        <v>2150</v>
      </c>
      <c r="AZ3" s="20">
        <f t="shared" ref="AZ3:AZ13" si="23">AN3*0.24</f>
        <v>5160</v>
      </c>
      <c r="BA3" s="18"/>
      <c r="BB3" s="23"/>
      <c r="BC3" s="20">
        <f t="shared" ref="BC3:BC12" si="24">0.51*BB3*0.45</f>
        <v>0</v>
      </c>
      <c r="BD3" s="20">
        <f t="shared" ref="BD3:BD12" si="25">0.49*BB3*0.44</f>
        <v>0</v>
      </c>
      <c r="BE3" s="20">
        <f t="shared" ref="BE3:BE12" si="26">0.51*BB3*0.52</f>
        <v>0</v>
      </c>
      <c r="BF3" s="20">
        <f t="shared" ref="BF3:BF12" si="27">0.49*BB3*0.52</f>
        <v>0</v>
      </c>
      <c r="BG3" s="20">
        <f t="shared" ref="BG3:BG12" si="28">0.51*BB3*0.03</f>
        <v>0</v>
      </c>
      <c r="BH3" s="20">
        <f t="shared" ref="BH3:BH12" si="29">0.49*BB3*0.04</f>
        <v>0</v>
      </c>
      <c r="BI3" s="18"/>
      <c r="BJ3" s="21">
        <f t="shared" ref="BJ3:BJ12" si="30">(BB3*14)/100</f>
        <v>0</v>
      </c>
      <c r="BK3" s="21">
        <f t="shared" ref="BK3:BK12" si="31">((BB3*4.6)/100)*12/100</f>
        <v>0</v>
      </c>
      <c r="BL3" s="20">
        <f t="shared" ref="BL3:BL12" si="32">BB3*0.05</f>
        <v>0</v>
      </c>
      <c r="BM3" s="20">
        <f t="shared" ref="BM3:BM12" si="33">BB3*0.1</f>
        <v>0</v>
      </c>
      <c r="BN3" s="20">
        <f t="shared" ref="BN3:BN12" si="34">BB3*0.24</f>
        <v>0</v>
      </c>
      <c r="BO3" s="18"/>
      <c r="BP3" s="19"/>
      <c r="BQ3" s="20">
        <f t="shared" ref="BQ3:BQ12" si="35">0.51*BP3*0.45</f>
        <v>0</v>
      </c>
      <c r="BR3" s="20">
        <f t="shared" ref="BR3:BR12" si="36">0.49*BP3*0.44</f>
        <v>0</v>
      </c>
      <c r="BS3" s="20">
        <f t="shared" ref="BS3:BS12" si="37">0.51*BP3*0.52</f>
        <v>0</v>
      </c>
      <c r="BT3" s="20">
        <f t="shared" ref="BT3:BT12" si="38">0.49*BP3*0.52</f>
        <v>0</v>
      </c>
      <c r="BU3" s="20">
        <f t="shared" ref="BU3:BU12" si="39">0.51*BP3*0.03</f>
        <v>0</v>
      </c>
      <c r="BV3" s="20">
        <f t="shared" ref="BV3:BV12" si="40">0.49*BP3*0.04</f>
        <v>0</v>
      </c>
      <c r="BW3" s="18"/>
      <c r="BX3" s="21">
        <f t="shared" ref="BX3:BX12" si="41">(BP3*14)/100</f>
        <v>0</v>
      </c>
      <c r="BY3" s="21">
        <f t="shared" ref="BY3:BY12" si="42">((BP3*4.6)/100)*12/100</f>
        <v>0</v>
      </c>
      <c r="BZ3" s="20">
        <f t="shared" ref="BZ3:BZ12" si="43">BP3*0.05</f>
        <v>0</v>
      </c>
      <c r="CA3" s="20">
        <f t="shared" ref="CA3:CA12" si="44">BP3*0.1</f>
        <v>0</v>
      </c>
      <c r="CB3" s="20">
        <f t="shared" ref="CB3:CB12" si="45">BP3*0.24</f>
        <v>0</v>
      </c>
      <c r="CC3" s="18"/>
      <c r="CL3" s="8"/>
      <c r="CM3" s="8"/>
      <c r="CN3" s="8"/>
      <c r="CO3" s="8"/>
      <c r="CP3" s="8"/>
      <c r="CQ3" s="8"/>
      <c r="CR3" s="8"/>
      <c r="CS3" s="8"/>
      <c r="CT3" s="8"/>
    </row>
    <row r="4" spans="1:110" ht="18" x14ac:dyDescent="0.35">
      <c r="A4" s="15" t="s">
        <v>34</v>
      </c>
      <c r="B4" s="15" t="s">
        <v>35</v>
      </c>
      <c r="C4" s="15" t="s">
        <v>36</v>
      </c>
      <c r="D4" s="15" t="s">
        <v>38</v>
      </c>
      <c r="E4" s="16">
        <f t="shared" si="0"/>
        <v>7564</v>
      </c>
      <c r="F4" s="17">
        <f>M4+AA4+AO4+BC4+BQ4</f>
        <v>0</v>
      </c>
      <c r="G4" s="17">
        <f t="shared" si="1"/>
        <v>0</v>
      </c>
      <c r="H4" s="17">
        <f t="shared" si="1"/>
        <v>1899</v>
      </c>
      <c r="I4" s="17">
        <f t="shared" si="1"/>
        <v>4112</v>
      </c>
      <c r="J4" s="17">
        <f t="shared" si="1"/>
        <v>625</v>
      </c>
      <c r="K4" s="17">
        <f t="shared" si="1"/>
        <v>928</v>
      </c>
      <c r="L4" s="18">
        <v>7564</v>
      </c>
      <c r="M4" s="24"/>
      <c r="N4" s="24"/>
      <c r="O4" s="24">
        <v>1899</v>
      </c>
      <c r="P4" s="24">
        <v>4112</v>
      </c>
      <c r="Q4" s="24">
        <v>625</v>
      </c>
      <c r="R4" s="24">
        <v>928</v>
      </c>
      <c r="S4" s="18">
        <v>3</v>
      </c>
      <c r="T4" s="18">
        <v>2549</v>
      </c>
      <c r="U4" s="18">
        <v>454</v>
      </c>
      <c r="V4" s="18">
        <v>194</v>
      </c>
      <c r="W4" s="18"/>
      <c r="X4" s="18">
        <v>5096</v>
      </c>
      <c r="Y4" s="18">
        <v>19</v>
      </c>
      <c r="Z4" s="19">
        <v>0</v>
      </c>
      <c r="AA4" s="20">
        <f t="shared" si="2"/>
        <v>0</v>
      </c>
      <c r="AB4" s="20">
        <f t="shared" si="3"/>
        <v>0</v>
      </c>
      <c r="AC4" s="20">
        <f t="shared" si="4"/>
        <v>0</v>
      </c>
      <c r="AD4" s="20">
        <f t="shared" si="5"/>
        <v>0</v>
      </c>
      <c r="AE4" s="20">
        <f t="shared" si="6"/>
        <v>0</v>
      </c>
      <c r="AF4" s="20">
        <f t="shared" si="7"/>
        <v>0</v>
      </c>
      <c r="AG4" s="18"/>
      <c r="AH4" s="21">
        <f t="shared" si="8"/>
        <v>0</v>
      </c>
      <c r="AI4" s="21">
        <f t="shared" si="9"/>
        <v>0</v>
      </c>
      <c r="AJ4" s="20">
        <f t="shared" si="10"/>
        <v>0</v>
      </c>
      <c r="AK4" s="20">
        <f t="shared" si="11"/>
        <v>0</v>
      </c>
      <c r="AL4" s="20">
        <f t="shared" si="12"/>
        <v>0</v>
      </c>
      <c r="AM4" s="18"/>
      <c r="AN4" s="22"/>
      <c r="AO4" s="20">
        <f t="shared" si="13"/>
        <v>0</v>
      </c>
      <c r="AP4" s="20">
        <f t="shared" si="14"/>
        <v>0</v>
      </c>
      <c r="AQ4" s="20">
        <f t="shared" si="15"/>
        <v>0</v>
      </c>
      <c r="AR4" s="20">
        <f t="shared" si="16"/>
        <v>0</v>
      </c>
      <c r="AS4" s="20">
        <f t="shared" si="17"/>
        <v>0</v>
      </c>
      <c r="AT4" s="20">
        <f t="shared" si="18"/>
        <v>0</v>
      </c>
      <c r="AU4" s="18"/>
      <c r="AV4" s="21">
        <f t="shared" si="19"/>
        <v>0</v>
      </c>
      <c r="AW4" s="21">
        <f t="shared" si="20"/>
        <v>0</v>
      </c>
      <c r="AX4" s="20">
        <f t="shared" si="21"/>
        <v>0</v>
      </c>
      <c r="AY4" s="20">
        <f t="shared" si="22"/>
        <v>0</v>
      </c>
      <c r="AZ4" s="20">
        <f t="shared" si="23"/>
        <v>0</v>
      </c>
      <c r="BA4" s="18"/>
      <c r="BB4" s="23"/>
      <c r="BC4" s="20">
        <f t="shared" si="24"/>
        <v>0</v>
      </c>
      <c r="BD4" s="20">
        <f t="shared" si="25"/>
        <v>0</v>
      </c>
      <c r="BE4" s="20">
        <f t="shared" si="26"/>
        <v>0</v>
      </c>
      <c r="BF4" s="20">
        <f t="shared" si="27"/>
        <v>0</v>
      </c>
      <c r="BG4" s="20">
        <f t="shared" si="28"/>
        <v>0</v>
      </c>
      <c r="BH4" s="20">
        <f t="shared" si="29"/>
        <v>0</v>
      </c>
      <c r="BI4" s="18"/>
      <c r="BJ4" s="21">
        <f t="shared" si="30"/>
        <v>0</v>
      </c>
      <c r="BK4" s="21">
        <f t="shared" si="31"/>
        <v>0</v>
      </c>
      <c r="BL4" s="20">
        <f t="shared" si="32"/>
        <v>0</v>
      </c>
      <c r="BM4" s="20">
        <f t="shared" si="33"/>
        <v>0</v>
      </c>
      <c r="BN4" s="20">
        <f t="shared" si="34"/>
        <v>0</v>
      </c>
      <c r="BO4" s="18"/>
      <c r="BP4" s="19"/>
      <c r="BQ4" s="20">
        <f t="shared" si="35"/>
        <v>0</v>
      </c>
      <c r="BR4" s="20">
        <f t="shared" si="36"/>
        <v>0</v>
      </c>
      <c r="BS4" s="20">
        <f t="shared" si="37"/>
        <v>0</v>
      </c>
      <c r="BT4" s="20">
        <f t="shared" si="38"/>
        <v>0</v>
      </c>
      <c r="BU4" s="20">
        <f t="shared" si="39"/>
        <v>0</v>
      </c>
      <c r="BV4" s="20">
        <f t="shared" si="40"/>
        <v>0</v>
      </c>
      <c r="BW4" s="18"/>
      <c r="BX4" s="21">
        <f t="shared" si="41"/>
        <v>0</v>
      </c>
      <c r="BY4" s="21">
        <f t="shared" si="42"/>
        <v>0</v>
      </c>
      <c r="BZ4" s="20">
        <f t="shared" si="43"/>
        <v>0</v>
      </c>
      <c r="CA4" s="20">
        <f t="shared" si="44"/>
        <v>0</v>
      </c>
      <c r="CB4" s="20">
        <f t="shared" si="45"/>
        <v>0</v>
      </c>
      <c r="CC4" s="18"/>
      <c r="CL4" s="8"/>
      <c r="CM4" s="8"/>
      <c r="CN4" s="8"/>
      <c r="CO4" s="8"/>
      <c r="CP4" s="8"/>
      <c r="CQ4" s="8"/>
      <c r="CR4" s="8"/>
      <c r="CS4" s="8"/>
      <c r="CT4" s="8"/>
    </row>
    <row r="5" spans="1:110" ht="18" x14ac:dyDescent="0.35">
      <c r="A5" s="15" t="s">
        <v>34</v>
      </c>
      <c r="B5" s="15" t="s">
        <v>39</v>
      </c>
      <c r="C5" s="15" t="s">
        <v>36</v>
      </c>
      <c r="D5" s="25" t="s">
        <v>40</v>
      </c>
      <c r="E5" s="16">
        <f t="shared" si="0"/>
        <v>65000</v>
      </c>
      <c r="F5" s="17">
        <f t="shared" ref="F5:K56" si="46">M5+AA5+AO5+BC5+BQ5</f>
        <v>11843</v>
      </c>
      <c r="G5" s="17">
        <f t="shared" si="1"/>
        <v>11204</v>
      </c>
      <c r="H5" s="17">
        <f t="shared" si="1"/>
        <v>21730</v>
      </c>
      <c r="I5" s="17">
        <f t="shared" si="1"/>
        <v>18616</v>
      </c>
      <c r="J5" s="17">
        <f t="shared" si="1"/>
        <v>715</v>
      </c>
      <c r="K5" s="17">
        <f t="shared" si="1"/>
        <v>892</v>
      </c>
      <c r="L5" s="18">
        <v>35000</v>
      </c>
      <c r="M5" s="24">
        <v>4958</v>
      </c>
      <c r="N5" s="24">
        <v>4736</v>
      </c>
      <c r="O5" s="24">
        <v>13774</v>
      </c>
      <c r="P5" s="24">
        <v>10972</v>
      </c>
      <c r="Q5" s="24">
        <v>256</v>
      </c>
      <c r="R5" s="24">
        <v>304</v>
      </c>
      <c r="S5" s="18">
        <v>16</v>
      </c>
      <c r="T5" s="18">
        <v>11795</v>
      </c>
      <c r="U5" s="18">
        <v>554</v>
      </c>
      <c r="V5" s="18">
        <v>897</v>
      </c>
      <c r="W5" s="18"/>
      <c r="X5" s="18">
        <v>10107</v>
      </c>
      <c r="Y5" s="18">
        <v>88</v>
      </c>
      <c r="Z5" s="19"/>
      <c r="AA5" s="20">
        <f t="shared" si="2"/>
        <v>0</v>
      </c>
      <c r="AB5" s="20">
        <f t="shared" si="3"/>
        <v>0</v>
      </c>
      <c r="AC5" s="20">
        <f t="shared" si="4"/>
        <v>0</v>
      </c>
      <c r="AD5" s="20">
        <f t="shared" si="5"/>
        <v>0</v>
      </c>
      <c r="AE5" s="20">
        <f t="shared" si="6"/>
        <v>0</v>
      </c>
      <c r="AF5" s="20">
        <f t="shared" si="7"/>
        <v>0</v>
      </c>
      <c r="AG5" s="18"/>
      <c r="AH5" s="21">
        <f t="shared" si="8"/>
        <v>0</v>
      </c>
      <c r="AI5" s="21">
        <f t="shared" si="9"/>
        <v>0</v>
      </c>
      <c r="AJ5" s="20">
        <f t="shared" si="10"/>
        <v>0</v>
      </c>
      <c r="AK5" s="20">
        <f t="shared" si="11"/>
        <v>0</v>
      </c>
      <c r="AL5" s="20">
        <f t="shared" si="12"/>
        <v>0</v>
      </c>
      <c r="AM5" s="18"/>
      <c r="AN5" s="22">
        <v>30000</v>
      </c>
      <c r="AO5" s="20">
        <f t="shared" si="13"/>
        <v>6885</v>
      </c>
      <c r="AP5" s="20">
        <f t="shared" si="14"/>
        <v>6468</v>
      </c>
      <c r="AQ5" s="20">
        <f t="shared" si="15"/>
        <v>7956</v>
      </c>
      <c r="AR5" s="20">
        <f t="shared" si="16"/>
        <v>7644</v>
      </c>
      <c r="AS5" s="20">
        <f t="shared" si="17"/>
        <v>459</v>
      </c>
      <c r="AT5" s="20">
        <f t="shared" si="18"/>
        <v>588</v>
      </c>
      <c r="AU5" s="18"/>
      <c r="AV5" s="21">
        <f t="shared" si="19"/>
        <v>4200</v>
      </c>
      <c r="AW5" s="21">
        <f t="shared" si="20"/>
        <v>165.6</v>
      </c>
      <c r="AX5" s="20">
        <f t="shared" si="21"/>
        <v>1500</v>
      </c>
      <c r="AY5" s="20">
        <f t="shared" si="22"/>
        <v>3000</v>
      </c>
      <c r="AZ5" s="20">
        <f t="shared" si="23"/>
        <v>7200</v>
      </c>
      <c r="BA5" s="18"/>
      <c r="BB5" s="23"/>
      <c r="BC5" s="20">
        <f t="shared" si="24"/>
        <v>0</v>
      </c>
      <c r="BD5" s="20">
        <f t="shared" si="25"/>
        <v>0</v>
      </c>
      <c r="BE5" s="20">
        <f t="shared" si="26"/>
        <v>0</v>
      </c>
      <c r="BF5" s="20">
        <f t="shared" si="27"/>
        <v>0</v>
      </c>
      <c r="BG5" s="20">
        <f t="shared" si="28"/>
        <v>0</v>
      </c>
      <c r="BH5" s="20">
        <f t="shared" si="29"/>
        <v>0</v>
      </c>
      <c r="BI5" s="18"/>
      <c r="BJ5" s="21">
        <f t="shared" si="30"/>
        <v>0</v>
      </c>
      <c r="BK5" s="21">
        <f t="shared" si="31"/>
        <v>0</v>
      </c>
      <c r="BL5" s="20">
        <f t="shared" si="32"/>
        <v>0</v>
      </c>
      <c r="BM5" s="20">
        <f t="shared" si="33"/>
        <v>0</v>
      </c>
      <c r="BN5" s="20">
        <f t="shared" si="34"/>
        <v>0</v>
      </c>
      <c r="BO5" s="18"/>
      <c r="BP5" s="19"/>
      <c r="BQ5" s="20">
        <f t="shared" si="35"/>
        <v>0</v>
      </c>
      <c r="BR5" s="20">
        <f t="shared" si="36"/>
        <v>0</v>
      </c>
      <c r="BS5" s="20">
        <f t="shared" si="37"/>
        <v>0</v>
      </c>
      <c r="BT5" s="20">
        <f t="shared" si="38"/>
        <v>0</v>
      </c>
      <c r="BU5" s="20">
        <f t="shared" si="39"/>
        <v>0</v>
      </c>
      <c r="BV5" s="20">
        <f t="shared" si="40"/>
        <v>0</v>
      </c>
      <c r="BW5" s="18"/>
      <c r="BX5" s="21">
        <f t="shared" si="41"/>
        <v>0</v>
      </c>
      <c r="BY5" s="21">
        <f t="shared" si="42"/>
        <v>0</v>
      </c>
      <c r="BZ5" s="20">
        <f t="shared" si="43"/>
        <v>0</v>
      </c>
      <c r="CA5" s="20">
        <f t="shared" si="44"/>
        <v>0</v>
      </c>
      <c r="CB5" s="20">
        <f t="shared" si="45"/>
        <v>0</v>
      </c>
      <c r="CC5" s="18"/>
      <c r="CL5" s="8"/>
      <c r="CM5" s="8"/>
      <c r="CN5" s="8"/>
      <c r="CO5" s="8"/>
      <c r="CP5" s="8"/>
      <c r="CQ5" s="8"/>
      <c r="CR5" s="8"/>
      <c r="CS5" s="8"/>
      <c r="CT5" s="8"/>
    </row>
    <row r="6" spans="1:110" ht="18" x14ac:dyDescent="0.35">
      <c r="A6" s="15" t="s">
        <v>34</v>
      </c>
      <c r="B6" s="15" t="s">
        <v>41</v>
      </c>
      <c r="C6" s="15" t="s">
        <v>36</v>
      </c>
      <c r="D6" s="25" t="s">
        <v>42</v>
      </c>
      <c r="E6" s="16">
        <f t="shared" si="0"/>
        <v>255960</v>
      </c>
      <c r="F6" s="17">
        <f t="shared" si="46"/>
        <v>50644.32</v>
      </c>
      <c r="G6" s="17">
        <f t="shared" si="1"/>
        <v>48061.576000000001</v>
      </c>
      <c r="H6" s="17">
        <f t="shared" si="1"/>
        <v>66061.792000000001</v>
      </c>
      <c r="I6" s="17">
        <f t="shared" si="1"/>
        <v>82141.407999999996</v>
      </c>
      <c r="J6" s="17">
        <f t="shared" si="1"/>
        <v>3568.4880000000003</v>
      </c>
      <c r="K6" s="17">
        <f t="shared" si="1"/>
        <v>5482.4160000000002</v>
      </c>
      <c r="L6" s="18">
        <v>169000</v>
      </c>
      <c r="M6" s="24">
        <v>30687</v>
      </c>
      <c r="N6" s="24">
        <v>29313</v>
      </c>
      <c r="O6" s="24">
        <v>43000</v>
      </c>
      <c r="P6" s="24">
        <v>59984</v>
      </c>
      <c r="Q6" s="24">
        <v>2238</v>
      </c>
      <c r="R6" s="24">
        <v>3778</v>
      </c>
      <c r="S6" s="18">
        <v>78</v>
      </c>
      <c r="T6" s="18">
        <v>56953</v>
      </c>
      <c r="U6" s="18">
        <v>5738</v>
      </c>
      <c r="V6" s="18">
        <v>4329</v>
      </c>
      <c r="W6" s="18"/>
      <c r="X6" s="18">
        <v>112472</v>
      </c>
      <c r="Y6" s="18">
        <v>424</v>
      </c>
      <c r="Z6" s="19"/>
      <c r="AA6" s="20">
        <f t="shared" si="2"/>
        <v>0</v>
      </c>
      <c r="AB6" s="20">
        <f t="shared" si="3"/>
        <v>0</v>
      </c>
      <c r="AC6" s="20">
        <f t="shared" si="4"/>
        <v>0</v>
      </c>
      <c r="AD6" s="20">
        <f t="shared" si="5"/>
        <v>0</v>
      </c>
      <c r="AE6" s="20">
        <f t="shared" si="6"/>
        <v>0</v>
      </c>
      <c r="AF6" s="20">
        <f t="shared" si="7"/>
        <v>0</v>
      </c>
      <c r="AG6" s="18"/>
      <c r="AH6" s="21">
        <f t="shared" si="8"/>
        <v>0</v>
      </c>
      <c r="AI6" s="21">
        <f t="shared" si="9"/>
        <v>0</v>
      </c>
      <c r="AJ6" s="20">
        <f t="shared" si="10"/>
        <v>0</v>
      </c>
      <c r="AK6" s="20">
        <f t="shared" si="11"/>
        <v>0</v>
      </c>
      <c r="AL6" s="20">
        <f t="shared" si="12"/>
        <v>0</v>
      </c>
      <c r="AM6" s="18"/>
      <c r="AN6" s="22">
        <v>36510</v>
      </c>
      <c r="AO6" s="20">
        <f t="shared" si="13"/>
        <v>8379.0450000000001</v>
      </c>
      <c r="AP6" s="20">
        <f t="shared" si="14"/>
        <v>7871.5560000000005</v>
      </c>
      <c r="AQ6" s="20">
        <f t="shared" si="15"/>
        <v>9682.4519999999993</v>
      </c>
      <c r="AR6" s="20">
        <f t="shared" si="16"/>
        <v>9302.7480000000014</v>
      </c>
      <c r="AS6" s="20">
        <f t="shared" si="17"/>
        <v>558.60299999999995</v>
      </c>
      <c r="AT6" s="20">
        <f t="shared" si="18"/>
        <v>715.59600000000012</v>
      </c>
      <c r="AU6" s="18"/>
      <c r="AV6" s="21">
        <f t="shared" si="19"/>
        <v>5111.3999999999996</v>
      </c>
      <c r="AW6" s="21">
        <f t="shared" si="20"/>
        <v>201.5352</v>
      </c>
      <c r="AX6" s="20">
        <f t="shared" si="21"/>
        <v>1825.5</v>
      </c>
      <c r="AY6" s="20">
        <f t="shared" si="22"/>
        <v>3651</v>
      </c>
      <c r="AZ6" s="20">
        <f t="shared" si="23"/>
        <v>8762.4</v>
      </c>
      <c r="BA6" s="18"/>
      <c r="BB6" s="23">
        <v>46200</v>
      </c>
      <c r="BC6" s="20">
        <f t="shared" si="24"/>
        <v>10602.9</v>
      </c>
      <c r="BD6" s="20">
        <f t="shared" si="25"/>
        <v>9960.7199999999993</v>
      </c>
      <c r="BE6" s="20">
        <f t="shared" si="26"/>
        <v>12252.24</v>
      </c>
      <c r="BF6" s="20">
        <f t="shared" si="27"/>
        <v>11771.76</v>
      </c>
      <c r="BG6" s="20">
        <f t="shared" si="28"/>
        <v>706.86</v>
      </c>
      <c r="BH6" s="20">
        <f t="shared" si="29"/>
        <v>905.52</v>
      </c>
      <c r="BI6" s="18"/>
      <c r="BJ6" s="21">
        <f t="shared" si="30"/>
        <v>6468</v>
      </c>
      <c r="BK6" s="21">
        <f t="shared" si="31"/>
        <v>255.02399999999997</v>
      </c>
      <c r="BL6" s="20">
        <f t="shared" si="32"/>
        <v>2310</v>
      </c>
      <c r="BM6" s="20">
        <f t="shared" si="33"/>
        <v>4620</v>
      </c>
      <c r="BN6" s="20">
        <f t="shared" si="34"/>
        <v>11088</v>
      </c>
      <c r="BO6" s="18"/>
      <c r="BP6" s="19">
        <v>4250</v>
      </c>
      <c r="BQ6" s="20">
        <f t="shared" si="35"/>
        <v>975.375</v>
      </c>
      <c r="BR6" s="20">
        <f t="shared" si="36"/>
        <v>916.3</v>
      </c>
      <c r="BS6" s="20">
        <f t="shared" si="37"/>
        <v>1127.1000000000001</v>
      </c>
      <c r="BT6" s="20">
        <f t="shared" si="38"/>
        <v>1082.9000000000001</v>
      </c>
      <c r="BU6" s="20">
        <f t="shared" si="39"/>
        <v>65.024999999999991</v>
      </c>
      <c r="BV6" s="20">
        <f t="shared" si="40"/>
        <v>83.3</v>
      </c>
      <c r="BW6" s="18"/>
      <c r="BX6" s="21">
        <f t="shared" si="41"/>
        <v>595</v>
      </c>
      <c r="BY6" s="21">
        <f t="shared" si="42"/>
        <v>23.46</v>
      </c>
      <c r="BZ6" s="20">
        <f t="shared" si="43"/>
        <v>212.5</v>
      </c>
      <c r="CA6" s="20">
        <f t="shared" si="44"/>
        <v>425</v>
      </c>
      <c r="CB6" s="20">
        <f t="shared" si="45"/>
        <v>1020</v>
      </c>
      <c r="CC6" s="18"/>
      <c r="CL6" s="8"/>
      <c r="CM6" s="8"/>
      <c r="CN6" s="8"/>
      <c r="CO6" s="8"/>
      <c r="CP6" s="8"/>
      <c r="CQ6" s="8"/>
      <c r="CR6" s="8"/>
      <c r="CS6" s="8"/>
      <c r="CT6" s="8"/>
    </row>
    <row r="7" spans="1:110" ht="18" x14ac:dyDescent="0.35">
      <c r="A7" s="15" t="s">
        <v>34</v>
      </c>
      <c r="B7" s="15" t="s">
        <v>43</v>
      </c>
      <c r="C7" s="15" t="s">
        <v>44</v>
      </c>
      <c r="D7" s="15" t="s">
        <v>45</v>
      </c>
      <c r="E7" s="16">
        <f t="shared" si="0"/>
        <v>162705</v>
      </c>
      <c r="F7" s="17">
        <f t="shared" si="46"/>
        <v>39234.427499999998</v>
      </c>
      <c r="G7" s="17">
        <f t="shared" si="1"/>
        <v>36967.981999999996</v>
      </c>
      <c r="H7" s="17">
        <f t="shared" si="1"/>
        <v>42009.694000000003</v>
      </c>
      <c r="I7" s="17">
        <f t="shared" si="1"/>
        <v>39617.705999999998</v>
      </c>
      <c r="J7" s="17">
        <f t="shared" si="1"/>
        <v>2193.8285000000001</v>
      </c>
      <c r="K7" s="17">
        <f t="shared" si="1"/>
        <v>2681.3620000000001</v>
      </c>
      <c r="L7" s="18">
        <v>108860</v>
      </c>
      <c r="M7" s="18">
        <v>26877</v>
      </c>
      <c r="N7" s="18">
        <v>25359</v>
      </c>
      <c r="O7" s="18">
        <v>27730</v>
      </c>
      <c r="P7" s="18">
        <v>25898</v>
      </c>
      <c r="Q7" s="18">
        <v>1370</v>
      </c>
      <c r="R7" s="18">
        <v>1626</v>
      </c>
      <c r="S7" s="18">
        <v>50</v>
      </c>
      <c r="T7" s="18">
        <v>36686</v>
      </c>
      <c r="U7" s="18">
        <v>2477</v>
      </c>
      <c r="V7" s="18">
        <v>2788</v>
      </c>
      <c r="W7" s="18"/>
      <c r="X7" s="18">
        <v>71998</v>
      </c>
      <c r="Y7" s="18">
        <v>272</v>
      </c>
      <c r="Z7" s="19"/>
      <c r="AA7" s="26">
        <f t="shared" si="2"/>
        <v>0</v>
      </c>
      <c r="AB7" s="26">
        <f t="shared" si="3"/>
        <v>0</v>
      </c>
      <c r="AC7" s="26">
        <f t="shared" si="4"/>
        <v>0</v>
      </c>
      <c r="AD7" s="26">
        <f t="shared" si="5"/>
        <v>0</v>
      </c>
      <c r="AE7" s="26">
        <f t="shared" si="6"/>
        <v>0</v>
      </c>
      <c r="AF7" s="26">
        <f t="shared" si="7"/>
        <v>0</v>
      </c>
      <c r="AG7" s="27"/>
      <c r="AH7" s="28">
        <f t="shared" si="8"/>
        <v>0</v>
      </c>
      <c r="AI7" s="28">
        <f t="shared" si="9"/>
        <v>0</v>
      </c>
      <c r="AJ7" s="26">
        <f t="shared" si="10"/>
        <v>0</v>
      </c>
      <c r="AK7" s="26">
        <f t="shared" si="11"/>
        <v>0</v>
      </c>
      <c r="AL7" s="26">
        <f t="shared" si="12"/>
        <v>0</v>
      </c>
      <c r="AM7" s="27"/>
      <c r="AN7" s="22"/>
      <c r="AO7" s="26">
        <f t="shared" si="13"/>
        <v>0</v>
      </c>
      <c r="AP7" s="26">
        <f t="shared" si="14"/>
        <v>0</v>
      </c>
      <c r="AQ7" s="26">
        <f t="shared" si="15"/>
        <v>0</v>
      </c>
      <c r="AR7" s="26">
        <f t="shared" si="16"/>
        <v>0</v>
      </c>
      <c r="AS7" s="26">
        <f t="shared" si="17"/>
        <v>0</v>
      </c>
      <c r="AT7" s="26">
        <f t="shared" si="18"/>
        <v>0</v>
      </c>
      <c r="AU7" s="27"/>
      <c r="AV7" s="28">
        <f t="shared" si="19"/>
        <v>0</v>
      </c>
      <c r="AW7" s="28">
        <f t="shared" si="20"/>
        <v>0</v>
      </c>
      <c r="AX7" s="26">
        <f t="shared" si="21"/>
        <v>0</v>
      </c>
      <c r="AY7" s="26">
        <f t="shared" si="22"/>
        <v>0</v>
      </c>
      <c r="AZ7" s="26">
        <f t="shared" si="23"/>
        <v>0</v>
      </c>
      <c r="BA7" s="27"/>
      <c r="BB7" s="23">
        <v>16000</v>
      </c>
      <c r="BC7" s="29">
        <f t="shared" si="24"/>
        <v>3672</v>
      </c>
      <c r="BD7" s="29">
        <f t="shared" si="25"/>
        <v>3449.6</v>
      </c>
      <c r="BE7" s="29">
        <f t="shared" si="26"/>
        <v>4243.2</v>
      </c>
      <c r="BF7" s="29">
        <f t="shared" si="27"/>
        <v>4076.8</v>
      </c>
      <c r="BG7" s="29">
        <f t="shared" si="28"/>
        <v>244.79999999999998</v>
      </c>
      <c r="BH7" s="29">
        <f t="shared" si="29"/>
        <v>313.60000000000002</v>
      </c>
      <c r="BI7" s="30"/>
      <c r="BJ7" s="31">
        <f t="shared" si="30"/>
        <v>2240</v>
      </c>
      <c r="BK7" s="31">
        <f t="shared" si="31"/>
        <v>88.32</v>
      </c>
      <c r="BL7" s="29">
        <f t="shared" si="32"/>
        <v>800</v>
      </c>
      <c r="BM7" s="29">
        <f t="shared" si="33"/>
        <v>1600</v>
      </c>
      <c r="BN7" s="29">
        <f t="shared" si="34"/>
        <v>3840</v>
      </c>
      <c r="BO7" s="30"/>
      <c r="BP7" s="19">
        <v>37845</v>
      </c>
      <c r="BQ7" s="29">
        <f t="shared" si="35"/>
        <v>8685.4274999999998</v>
      </c>
      <c r="BR7" s="29">
        <f t="shared" si="36"/>
        <v>8159.3819999999996</v>
      </c>
      <c r="BS7" s="29">
        <f t="shared" si="37"/>
        <v>10036.494000000001</v>
      </c>
      <c r="BT7" s="29">
        <f t="shared" si="38"/>
        <v>9642.9060000000009</v>
      </c>
      <c r="BU7" s="29">
        <f t="shared" si="39"/>
        <v>579.02850000000001</v>
      </c>
      <c r="BV7" s="29">
        <f t="shared" si="40"/>
        <v>741.76199999999994</v>
      </c>
      <c r="BW7" s="30"/>
      <c r="BX7" s="31">
        <f t="shared" si="41"/>
        <v>5298.3</v>
      </c>
      <c r="BY7" s="31">
        <f t="shared" si="42"/>
        <v>208.90439999999998</v>
      </c>
      <c r="BZ7" s="29">
        <f t="shared" si="43"/>
        <v>1892.25</v>
      </c>
      <c r="CA7" s="29">
        <f t="shared" si="44"/>
        <v>3784.5</v>
      </c>
      <c r="CB7" s="29">
        <f t="shared" si="45"/>
        <v>9082.7999999999993</v>
      </c>
      <c r="CC7" s="30"/>
      <c r="CL7" s="8"/>
      <c r="CM7" s="8"/>
      <c r="CN7" s="8"/>
      <c r="CO7" s="8"/>
      <c r="CP7" s="8"/>
      <c r="CQ7" s="8"/>
      <c r="CR7" s="8"/>
      <c r="CS7" s="8"/>
      <c r="CT7" s="8"/>
    </row>
    <row r="8" spans="1:110" ht="18" x14ac:dyDescent="0.35">
      <c r="A8" s="15" t="s">
        <v>34</v>
      </c>
      <c r="B8" s="15" t="s">
        <v>46</v>
      </c>
      <c r="C8" s="15" t="s">
        <v>44</v>
      </c>
      <c r="D8" s="15" t="s">
        <v>47</v>
      </c>
      <c r="E8" s="16">
        <f t="shared" si="0"/>
        <v>12000</v>
      </c>
      <c r="F8" s="17">
        <f t="shared" si="46"/>
        <v>2975</v>
      </c>
      <c r="G8" s="17">
        <f t="shared" si="1"/>
        <v>2842</v>
      </c>
      <c r="H8" s="17">
        <f t="shared" si="1"/>
        <v>2954</v>
      </c>
      <c r="I8" s="17">
        <f t="shared" si="1"/>
        <v>2893</v>
      </c>
      <c r="J8" s="17">
        <f t="shared" si="1"/>
        <v>154</v>
      </c>
      <c r="K8" s="17">
        <f t="shared" si="1"/>
        <v>182</v>
      </c>
      <c r="L8" s="18">
        <v>12000</v>
      </c>
      <c r="M8" s="18">
        <v>2975</v>
      </c>
      <c r="N8" s="18">
        <v>2842</v>
      </c>
      <c r="O8" s="18">
        <v>2954</v>
      </c>
      <c r="P8" s="18">
        <v>2893</v>
      </c>
      <c r="Q8" s="18">
        <v>154</v>
      </c>
      <c r="R8" s="18">
        <v>182</v>
      </c>
      <c r="S8" s="18">
        <v>5</v>
      </c>
      <c r="T8" s="18">
        <v>4044</v>
      </c>
      <c r="U8" s="18">
        <v>277</v>
      </c>
      <c r="V8" s="18">
        <v>307</v>
      </c>
      <c r="W8" s="18"/>
      <c r="X8" s="18">
        <v>7936</v>
      </c>
      <c r="Y8" s="18">
        <v>30</v>
      </c>
      <c r="Z8" s="19"/>
      <c r="AA8" s="26">
        <f t="shared" si="2"/>
        <v>0</v>
      </c>
      <c r="AB8" s="26">
        <f t="shared" si="3"/>
        <v>0</v>
      </c>
      <c r="AC8" s="26">
        <f t="shared" si="4"/>
        <v>0</v>
      </c>
      <c r="AD8" s="26">
        <f t="shared" si="5"/>
        <v>0</v>
      </c>
      <c r="AE8" s="26">
        <f t="shared" si="6"/>
        <v>0</v>
      </c>
      <c r="AF8" s="26">
        <f t="shared" si="7"/>
        <v>0</v>
      </c>
      <c r="AG8" s="27"/>
      <c r="AH8" s="28">
        <f t="shared" si="8"/>
        <v>0</v>
      </c>
      <c r="AI8" s="28">
        <f t="shared" si="9"/>
        <v>0</v>
      </c>
      <c r="AJ8" s="26">
        <f t="shared" si="10"/>
        <v>0</v>
      </c>
      <c r="AK8" s="26">
        <f t="shared" si="11"/>
        <v>0</v>
      </c>
      <c r="AL8" s="26">
        <f t="shared" si="12"/>
        <v>0</v>
      </c>
      <c r="AM8" s="27"/>
      <c r="AN8" s="22"/>
      <c r="AO8" s="26">
        <f t="shared" si="13"/>
        <v>0</v>
      </c>
      <c r="AP8" s="26">
        <f t="shared" si="14"/>
        <v>0</v>
      </c>
      <c r="AQ8" s="26">
        <f t="shared" si="15"/>
        <v>0</v>
      </c>
      <c r="AR8" s="26">
        <f t="shared" si="16"/>
        <v>0</v>
      </c>
      <c r="AS8" s="26">
        <f t="shared" si="17"/>
        <v>0</v>
      </c>
      <c r="AT8" s="26">
        <f t="shared" si="18"/>
        <v>0</v>
      </c>
      <c r="AU8" s="27"/>
      <c r="AV8" s="28">
        <f t="shared" si="19"/>
        <v>0</v>
      </c>
      <c r="AW8" s="28">
        <f t="shared" si="20"/>
        <v>0</v>
      </c>
      <c r="AX8" s="26">
        <f t="shared" si="21"/>
        <v>0</v>
      </c>
      <c r="AY8" s="26">
        <f t="shared" si="22"/>
        <v>0</v>
      </c>
      <c r="AZ8" s="26">
        <f t="shared" si="23"/>
        <v>0</v>
      </c>
      <c r="BA8" s="27"/>
      <c r="BB8" s="23"/>
      <c r="BC8" s="29">
        <f t="shared" si="24"/>
        <v>0</v>
      </c>
      <c r="BD8" s="29">
        <f t="shared" si="25"/>
        <v>0</v>
      </c>
      <c r="BE8" s="29">
        <f t="shared" si="26"/>
        <v>0</v>
      </c>
      <c r="BF8" s="29">
        <f t="shared" si="27"/>
        <v>0</v>
      </c>
      <c r="BG8" s="29">
        <f t="shared" si="28"/>
        <v>0</v>
      </c>
      <c r="BH8" s="29">
        <f t="shared" si="29"/>
        <v>0</v>
      </c>
      <c r="BI8" s="30"/>
      <c r="BJ8" s="31">
        <f t="shared" si="30"/>
        <v>0</v>
      </c>
      <c r="BK8" s="31">
        <f t="shared" si="31"/>
        <v>0</v>
      </c>
      <c r="BL8" s="29">
        <f t="shared" si="32"/>
        <v>0</v>
      </c>
      <c r="BM8" s="29">
        <f t="shared" si="33"/>
        <v>0</v>
      </c>
      <c r="BN8" s="29">
        <f t="shared" si="34"/>
        <v>0</v>
      </c>
      <c r="BO8" s="30"/>
      <c r="BP8" s="19"/>
      <c r="BQ8" s="29">
        <f t="shared" si="35"/>
        <v>0</v>
      </c>
      <c r="BR8" s="29">
        <f t="shared" si="36"/>
        <v>0</v>
      </c>
      <c r="BS8" s="29">
        <f t="shared" si="37"/>
        <v>0</v>
      </c>
      <c r="BT8" s="29">
        <f t="shared" si="38"/>
        <v>0</v>
      </c>
      <c r="BU8" s="29">
        <f t="shared" si="39"/>
        <v>0</v>
      </c>
      <c r="BV8" s="29">
        <f t="shared" si="40"/>
        <v>0</v>
      </c>
      <c r="BW8" s="30"/>
      <c r="BX8" s="31">
        <f t="shared" si="41"/>
        <v>0</v>
      </c>
      <c r="BY8" s="31">
        <f t="shared" si="42"/>
        <v>0</v>
      </c>
      <c r="BZ8" s="29">
        <f t="shared" si="43"/>
        <v>0</v>
      </c>
      <c r="CA8" s="29">
        <f t="shared" si="44"/>
        <v>0</v>
      </c>
      <c r="CB8" s="29">
        <f t="shared" si="45"/>
        <v>0</v>
      </c>
      <c r="CC8" s="30"/>
      <c r="CL8" s="8"/>
      <c r="CM8" s="8"/>
      <c r="CN8" s="8"/>
      <c r="CO8" s="8"/>
      <c r="CP8" s="8"/>
      <c r="CQ8" s="8"/>
      <c r="CR8" s="8"/>
      <c r="CS8" s="8"/>
      <c r="CT8" s="8"/>
    </row>
    <row r="9" spans="1:110" ht="18" x14ac:dyDescent="0.35">
      <c r="A9" s="15" t="s">
        <v>34</v>
      </c>
      <c r="B9" s="15" t="s">
        <v>48</v>
      </c>
      <c r="C9" s="15" t="s">
        <v>44</v>
      </c>
      <c r="D9" s="15" t="s">
        <v>49</v>
      </c>
      <c r="E9" s="16">
        <f t="shared" si="0"/>
        <v>10000</v>
      </c>
      <c r="F9" s="17">
        <f t="shared" si="46"/>
        <v>1300</v>
      </c>
      <c r="G9" s="17">
        <f t="shared" si="1"/>
        <v>877</v>
      </c>
      <c r="H9" s="17">
        <f t="shared" si="1"/>
        <v>3347</v>
      </c>
      <c r="I9" s="17">
        <f t="shared" si="1"/>
        <v>1918</v>
      </c>
      <c r="J9" s="17">
        <f t="shared" si="1"/>
        <v>1014</v>
      </c>
      <c r="K9" s="17">
        <f t="shared" si="1"/>
        <v>1544</v>
      </c>
      <c r="L9" s="18">
        <v>10000</v>
      </c>
      <c r="M9" s="24">
        <v>1300</v>
      </c>
      <c r="N9" s="24">
        <v>877</v>
      </c>
      <c r="O9" s="24">
        <v>3347</v>
      </c>
      <c r="P9" s="24">
        <v>1918</v>
      </c>
      <c r="Q9" s="24">
        <v>1014</v>
      </c>
      <c r="R9" s="24">
        <v>1544</v>
      </c>
      <c r="S9" s="18">
        <v>6</v>
      </c>
      <c r="T9" s="18">
        <v>3370</v>
      </c>
      <c r="U9" s="18">
        <v>312</v>
      </c>
      <c r="V9" s="18">
        <v>256</v>
      </c>
      <c r="W9" s="18"/>
      <c r="X9" s="18">
        <v>6643</v>
      </c>
      <c r="Y9" s="18">
        <v>25</v>
      </c>
      <c r="Z9" s="19"/>
      <c r="AA9" s="26">
        <f t="shared" si="2"/>
        <v>0</v>
      </c>
      <c r="AB9" s="26">
        <f t="shared" si="3"/>
        <v>0</v>
      </c>
      <c r="AC9" s="26">
        <f t="shared" si="4"/>
        <v>0</v>
      </c>
      <c r="AD9" s="26">
        <f t="shared" si="5"/>
        <v>0</v>
      </c>
      <c r="AE9" s="26">
        <f t="shared" si="6"/>
        <v>0</v>
      </c>
      <c r="AF9" s="26">
        <f t="shared" si="7"/>
        <v>0</v>
      </c>
      <c r="AG9" s="27"/>
      <c r="AH9" s="28">
        <f t="shared" si="8"/>
        <v>0</v>
      </c>
      <c r="AI9" s="28">
        <f t="shared" si="9"/>
        <v>0</v>
      </c>
      <c r="AJ9" s="26">
        <f t="shared" si="10"/>
        <v>0</v>
      </c>
      <c r="AK9" s="26">
        <f t="shared" si="11"/>
        <v>0</v>
      </c>
      <c r="AL9" s="26">
        <f t="shared" si="12"/>
        <v>0</v>
      </c>
      <c r="AM9" s="27"/>
      <c r="AN9" s="22"/>
      <c r="AO9" s="26">
        <f t="shared" si="13"/>
        <v>0</v>
      </c>
      <c r="AP9" s="26">
        <f t="shared" si="14"/>
        <v>0</v>
      </c>
      <c r="AQ9" s="26">
        <f t="shared" si="15"/>
        <v>0</v>
      </c>
      <c r="AR9" s="26">
        <f t="shared" si="16"/>
        <v>0</v>
      </c>
      <c r="AS9" s="26">
        <f t="shared" si="17"/>
        <v>0</v>
      </c>
      <c r="AT9" s="26">
        <f t="shared" si="18"/>
        <v>0</v>
      </c>
      <c r="AU9" s="27"/>
      <c r="AV9" s="28">
        <f t="shared" si="19"/>
        <v>0</v>
      </c>
      <c r="AW9" s="28">
        <f t="shared" si="20"/>
        <v>0</v>
      </c>
      <c r="AX9" s="26">
        <f t="shared" si="21"/>
        <v>0</v>
      </c>
      <c r="AY9" s="26">
        <f t="shared" si="22"/>
        <v>0</v>
      </c>
      <c r="AZ9" s="26">
        <f t="shared" si="23"/>
        <v>0</v>
      </c>
      <c r="BA9" s="27"/>
      <c r="BB9" s="23"/>
      <c r="BC9" s="29">
        <f t="shared" si="24"/>
        <v>0</v>
      </c>
      <c r="BD9" s="29">
        <f t="shared" si="25"/>
        <v>0</v>
      </c>
      <c r="BE9" s="29">
        <f t="shared" si="26"/>
        <v>0</v>
      </c>
      <c r="BF9" s="29">
        <f t="shared" si="27"/>
        <v>0</v>
      </c>
      <c r="BG9" s="29">
        <f t="shared" si="28"/>
        <v>0</v>
      </c>
      <c r="BH9" s="29">
        <f t="shared" si="29"/>
        <v>0</v>
      </c>
      <c r="BI9" s="30"/>
      <c r="BJ9" s="31">
        <f t="shared" si="30"/>
        <v>0</v>
      </c>
      <c r="BK9" s="31">
        <f t="shared" si="31"/>
        <v>0</v>
      </c>
      <c r="BL9" s="29">
        <f t="shared" si="32"/>
        <v>0</v>
      </c>
      <c r="BM9" s="29">
        <f t="shared" si="33"/>
        <v>0</v>
      </c>
      <c r="BN9" s="29">
        <f t="shared" si="34"/>
        <v>0</v>
      </c>
      <c r="BO9" s="30"/>
      <c r="BP9" s="19"/>
      <c r="BQ9" s="29">
        <f t="shared" si="35"/>
        <v>0</v>
      </c>
      <c r="BR9" s="29">
        <f t="shared" si="36"/>
        <v>0</v>
      </c>
      <c r="BS9" s="29">
        <f t="shared" si="37"/>
        <v>0</v>
      </c>
      <c r="BT9" s="29">
        <f t="shared" si="38"/>
        <v>0</v>
      </c>
      <c r="BU9" s="29">
        <f t="shared" si="39"/>
        <v>0</v>
      </c>
      <c r="BV9" s="29">
        <f t="shared" si="40"/>
        <v>0</v>
      </c>
      <c r="BW9" s="30"/>
      <c r="BX9" s="31">
        <f t="shared" si="41"/>
        <v>0</v>
      </c>
      <c r="BY9" s="31">
        <f t="shared" si="42"/>
        <v>0</v>
      </c>
      <c r="BZ9" s="29">
        <f t="shared" si="43"/>
        <v>0</v>
      </c>
      <c r="CA9" s="29">
        <f t="shared" si="44"/>
        <v>0</v>
      </c>
      <c r="CB9" s="29">
        <f t="shared" si="45"/>
        <v>0</v>
      </c>
      <c r="CC9" s="30"/>
      <c r="CL9" s="8"/>
      <c r="CM9" s="8"/>
      <c r="CN9" s="8"/>
      <c r="CO9" s="8"/>
      <c r="CP9" s="8"/>
      <c r="CQ9" s="8"/>
      <c r="CR9" s="8"/>
      <c r="CS9" s="8"/>
      <c r="CT9" s="8"/>
    </row>
    <row r="10" spans="1:110" ht="18" x14ac:dyDescent="0.35">
      <c r="A10" s="15" t="s">
        <v>34</v>
      </c>
      <c r="B10" s="15" t="s">
        <v>50</v>
      </c>
      <c r="C10" s="15" t="s">
        <v>44</v>
      </c>
      <c r="D10" s="15" t="s">
        <v>51</v>
      </c>
      <c r="E10" s="16">
        <f t="shared" si="0"/>
        <v>64456</v>
      </c>
      <c r="F10" s="17">
        <f t="shared" si="46"/>
        <v>641</v>
      </c>
      <c r="G10" s="17">
        <f t="shared" si="1"/>
        <v>559</v>
      </c>
      <c r="H10" s="17">
        <f t="shared" si="1"/>
        <v>13696</v>
      </c>
      <c r="I10" s="17">
        <f t="shared" si="1"/>
        <v>20180</v>
      </c>
      <c r="J10" s="17">
        <f t="shared" si="1"/>
        <v>11974</v>
      </c>
      <c r="K10" s="17">
        <f t="shared" si="1"/>
        <v>17406</v>
      </c>
      <c r="L10" s="18">
        <v>64456</v>
      </c>
      <c r="M10" s="24">
        <v>641</v>
      </c>
      <c r="N10" s="24">
        <v>559</v>
      </c>
      <c r="O10" s="24">
        <v>13696</v>
      </c>
      <c r="P10" s="24">
        <v>20180</v>
      </c>
      <c r="Q10" s="24">
        <v>11974</v>
      </c>
      <c r="R10" s="24">
        <v>17406</v>
      </c>
      <c r="S10" s="18">
        <v>24</v>
      </c>
      <c r="T10" s="18">
        <v>21722</v>
      </c>
      <c r="U10" s="18">
        <v>3383</v>
      </c>
      <c r="V10" s="18">
        <v>1650</v>
      </c>
      <c r="W10" s="18"/>
      <c r="X10" s="18">
        <v>43057</v>
      </c>
      <c r="Y10" s="18">
        <v>161</v>
      </c>
      <c r="Z10" s="19"/>
      <c r="AA10" s="26">
        <f t="shared" si="2"/>
        <v>0</v>
      </c>
      <c r="AB10" s="26">
        <f t="shared" si="3"/>
        <v>0</v>
      </c>
      <c r="AC10" s="26">
        <f t="shared" si="4"/>
        <v>0</v>
      </c>
      <c r="AD10" s="26">
        <f t="shared" si="5"/>
        <v>0</v>
      </c>
      <c r="AE10" s="26">
        <f t="shared" si="6"/>
        <v>0</v>
      </c>
      <c r="AF10" s="26">
        <f t="shared" si="7"/>
        <v>0</v>
      </c>
      <c r="AG10" s="27"/>
      <c r="AH10" s="28">
        <f t="shared" si="8"/>
        <v>0</v>
      </c>
      <c r="AI10" s="28">
        <f t="shared" si="9"/>
        <v>0</v>
      </c>
      <c r="AJ10" s="26">
        <f t="shared" si="10"/>
        <v>0</v>
      </c>
      <c r="AK10" s="26">
        <f t="shared" si="11"/>
        <v>0</v>
      </c>
      <c r="AL10" s="26">
        <f t="shared" si="12"/>
        <v>0</v>
      </c>
      <c r="AM10" s="27"/>
      <c r="AN10" s="22"/>
      <c r="AO10" s="26">
        <f t="shared" si="13"/>
        <v>0</v>
      </c>
      <c r="AP10" s="26">
        <f t="shared" si="14"/>
        <v>0</v>
      </c>
      <c r="AQ10" s="26">
        <f t="shared" si="15"/>
        <v>0</v>
      </c>
      <c r="AR10" s="26">
        <f t="shared" si="16"/>
        <v>0</v>
      </c>
      <c r="AS10" s="26">
        <f t="shared" si="17"/>
        <v>0</v>
      </c>
      <c r="AT10" s="26">
        <f t="shared" si="18"/>
        <v>0</v>
      </c>
      <c r="AU10" s="27"/>
      <c r="AV10" s="28">
        <f t="shared" si="19"/>
        <v>0</v>
      </c>
      <c r="AW10" s="28">
        <f t="shared" si="20"/>
        <v>0</v>
      </c>
      <c r="AX10" s="26">
        <f t="shared" si="21"/>
        <v>0</v>
      </c>
      <c r="AY10" s="26">
        <f t="shared" si="22"/>
        <v>0</v>
      </c>
      <c r="AZ10" s="26">
        <f t="shared" si="23"/>
        <v>0</v>
      </c>
      <c r="BA10" s="27"/>
      <c r="BB10" s="23"/>
      <c r="BC10" s="29">
        <f t="shared" si="24"/>
        <v>0</v>
      </c>
      <c r="BD10" s="29">
        <f t="shared" si="25"/>
        <v>0</v>
      </c>
      <c r="BE10" s="29">
        <f t="shared" si="26"/>
        <v>0</v>
      </c>
      <c r="BF10" s="29">
        <f t="shared" si="27"/>
        <v>0</v>
      </c>
      <c r="BG10" s="29">
        <f t="shared" si="28"/>
        <v>0</v>
      </c>
      <c r="BH10" s="29">
        <f t="shared" si="29"/>
        <v>0</v>
      </c>
      <c r="BI10" s="30"/>
      <c r="BJ10" s="31">
        <f t="shared" si="30"/>
        <v>0</v>
      </c>
      <c r="BK10" s="31">
        <f t="shared" si="31"/>
        <v>0</v>
      </c>
      <c r="BL10" s="29">
        <f t="shared" si="32"/>
        <v>0</v>
      </c>
      <c r="BM10" s="29">
        <f t="shared" si="33"/>
        <v>0</v>
      </c>
      <c r="BN10" s="29">
        <f t="shared" si="34"/>
        <v>0</v>
      </c>
      <c r="BO10" s="30"/>
      <c r="BP10" s="19"/>
      <c r="BQ10" s="29">
        <f t="shared" si="35"/>
        <v>0</v>
      </c>
      <c r="BR10" s="29">
        <f t="shared" si="36"/>
        <v>0</v>
      </c>
      <c r="BS10" s="29">
        <f t="shared" si="37"/>
        <v>0</v>
      </c>
      <c r="BT10" s="29">
        <f t="shared" si="38"/>
        <v>0</v>
      </c>
      <c r="BU10" s="29">
        <f t="shared" si="39"/>
        <v>0</v>
      </c>
      <c r="BV10" s="29">
        <f t="shared" si="40"/>
        <v>0</v>
      </c>
      <c r="BW10" s="30"/>
      <c r="BX10" s="31">
        <f t="shared" si="41"/>
        <v>0</v>
      </c>
      <c r="BY10" s="31">
        <f t="shared" si="42"/>
        <v>0</v>
      </c>
      <c r="BZ10" s="29">
        <f t="shared" si="43"/>
        <v>0</v>
      </c>
      <c r="CA10" s="29">
        <f t="shared" si="44"/>
        <v>0</v>
      </c>
      <c r="CB10" s="29">
        <f t="shared" si="45"/>
        <v>0</v>
      </c>
      <c r="CC10" s="30"/>
      <c r="CL10" s="8"/>
      <c r="CM10" s="8"/>
      <c r="CN10" s="8"/>
      <c r="CO10" s="8"/>
      <c r="CP10" s="8"/>
      <c r="CQ10" s="8"/>
      <c r="CR10" s="8"/>
      <c r="CS10" s="8"/>
      <c r="CT10" s="8"/>
    </row>
    <row r="11" spans="1:110" ht="18" x14ac:dyDescent="0.35">
      <c r="A11" s="15" t="s">
        <v>34</v>
      </c>
      <c r="B11" s="15" t="s">
        <v>52</v>
      </c>
      <c r="C11" s="15" t="s">
        <v>44</v>
      </c>
      <c r="D11" s="15" t="s">
        <v>53</v>
      </c>
      <c r="E11" s="16">
        <f t="shared" si="0"/>
        <v>401808</v>
      </c>
      <c r="F11" s="17">
        <f t="shared" si="46"/>
        <v>122450</v>
      </c>
      <c r="G11" s="17">
        <f t="shared" si="1"/>
        <v>195882</v>
      </c>
      <c r="H11" s="17">
        <f t="shared" si="1"/>
        <v>0</v>
      </c>
      <c r="I11" s="17">
        <f t="shared" si="1"/>
        <v>83476</v>
      </c>
      <c r="J11" s="17">
        <f t="shared" si="1"/>
        <v>0</v>
      </c>
      <c r="K11" s="17">
        <f t="shared" si="1"/>
        <v>0</v>
      </c>
      <c r="L11" s="18">
        <v>401808</v>
      </c>
      <c r="M11" s="18">
        <v>122450</v>
      </c>
      <c r="N11" s="18">
        <v>195882</v>
      </c>
      <c r="O11" s="18"/>
      <c r="P11" s="18">
        <v>83476</v>
      </c>
      <c r="Q11" s="18"/>
      <c r="R11" s="18"/>
      <c r="S11" s="18">
        <v>0</v>
      </c>
      <c r="T11" s="18">
        <v>135409</v>
      </c>
      <c r="U11" s="18">
        <v>7513</v>
      </c>
      <c r="V11" s="18">
        <v>9589</v>
      </c>
      <c r="W11" s="18"/>
      <c r="X11" s="18">
        <v>262005</v>
      </c>
      <c r="Y11" s="18">
        <v>469</v>
      </c>
      <c r="Z11" s="19"/>
      <c r="AA11" s="26">
        <f t="shared" si="2"/>
        <v>0</v>
      </c>
      <c r="AB11" s="26">
        <f t="shared" si="3"/>
        <v>0</v>
      </c>
      <c r="AC11" s="26">
        <f t="shared" si="4"/>
        <v>0</v>
      </c>
      <c r="AD11" s="26">
        <f t="shared" si="5"/>
        <v>0</v>
      </c>
      <c r="AE11" s="26">
        <f t="shared" si="6"/>
        <v>0</v>
      </c>
      <c r="AF11" s="26">
        <f t="shared" si="7"/>
        <v>0</v>
      </c>
      <c r="AG11" s="27"/>
      <c r="AH11" s="28">
        <f t="shared" si="8"/>
        <v>0</v>
      </c>
      <c r="AI11" s="28">
        <f t="shared" si="9"/>
        <v>0</v>
      </c>
      <c r="AJ11" s="26">
        <f t="shared" si="10"/>
        <v>0</v>
      </c>
      <c r="AK11" s="26">
        <f t="shared" si="11"/>
        <v>0</v>
      </c>
      <c r="AL11" s="26">
        <f t="shared" si="12"/>
        <v>0</v>
      </c>
      <c r="AM11" s="27"/>
      <c r="AN11" s="22"/>
      <c r="AO11" s="26">
        <f t="shared" si="13"/>
        <v>0</v>
      </c>
      <c r="AP11" s="26">
        <f t="shared" si="14"/>
        <v>0</v>
      </c>
      <c r="AQ11" s="26">
        <f t="shared" si="15"/>
        <v>0</v>
      </c>
      <c r="AR11" s="26">
        <f t="shared" si="16"/>
        <v>0</v>
      </c>
      <c r="AS11" s="26">
        <f t="shared" si="17"/>
        <v>0</v>
      </c>
      <c r="AT11" s="26">
        <f t="shared" si="18"/>
        <v>0</v>
      </c>
      <c r="AU11" s="27"/>
      <c r="AV11" s="28">
        <f t="shared" si="19"/>
        <v>0</v>
      </c>
      <c r="AW11" s="28">
        <f t="shared" si="20"/>
        <v>0</v>
      </c>
      <c r="AX11" s="26">
        <f t="shared" si="21"/>
        <v>0</v>
      </c>
      <c r="AY11" s="26">
        <f t="shared" si="22"/>
        <v>0</v>
      </c>
      <c r="AZ11" s="26">
        <f t="shared" si="23"/>
        <v>0</v>
      </c>
      <c r="BA11" s="27"/>
      <c r="BB11" s="23"/>
      <c r="BC11" s="29">
        <f t="shared" si="24"/>
        <v>0</v>
      </c>
      <c r="BD11" s="29">
        <f t="shared" si="25"/>
        <v>0</v>
      </c>
      <c r="BE11" s="29">
        <f t="shared" si="26"/>
        <v>0</v>
      </c>
      <c r="BF11" s="29">
        <f t="shared" si="27"/>
        <v>0</v>
      </c>
      <c r="BG11" s="29">
        <f t="shared" si="28"/>
        <v>0</v>
      </c>
      <c r="BH11" s="29">
        <f t="shared" si="29"/>
        <v>0</v>
      </c>
      <c r="BI11" s="30"/>
      <c r="BJ11" s="31">
        <f t="shared" si="30"/>
        <v>0</v>
      </c>
      <c r="BK11" s="31">
        <f t="shared" si="31"/>
        <v>0</v>
      </c>
      <c r="BL11" s="29">
        <f t="shared" si="32"/>
        <v>0</v>
      </c>
      <c r="BM11" s="29">
        <f t="shared" si="33"/>
        <v>0</v>
      </c>
      <c r="BN11" s="29">
        <f t="shared" si="34"/>
        <v>0</v>
      </c>
      <c r="BO11" s="30"/>
      <c r="BP11" s="19"/>
      <c r="BQ11" s="29">
        <f t="shared" si="35"/>
        <v>0</v>
      </c>
      <c r="BR11" s="29">
        <f t="shared" si="36"/>
        <v>0</v>
      </c>
      <c r="BS11" s="29">
        <f t="shared" si="37"/>
        <v>0</v>
      </c>
      <c r="BT11" s="29">
        <f t="shared" si="38"/>
        <v>0</v>
      </c>
      <c r="BU11" s="29">
        <f t="shared" si="39"/>
        <v>0</v>
      </c>
      <c r="BV11" s="29">
        <f t="shared" si="40"/>
        <v>0</v>
      </c>
      <c r="BW11" s="30"/>
      <c r="BX11" s="31">
        <f t="shared" si="41"/>
        <v>0</v>
      </c>
      <c r="BY11" s="31">
        <f t="shared" si="42"/>
        <v>0</v>
      </c>
      <c r="BZ11" s="29">
        <f t="shared" si="43"/>
        <v>0</v>
      </c>
      <c r="CA11" s="29">
        <f t="shared" si="44"/>
        <v>0</v>
      </c>
      <c r="CB11" s="29">
        <f t="shared" si="45"/>
        <v>0</v>
      </c>
      <c r="CC11" s="30"/>
    </row>
    <row r="12" spans="1:110" ht="18" x14ac:dyDescent="0.35">
      <c r="A12" s="15" t="s">
        <v>34</v>
      </c>
      <c r="B12" s="15" t="s">
        <v>54</v>
      </c>
      <c r="C12" s="15" t="s">
        <v>44</v>
      </c>
      <c r="D12" s="15" t="s">
        <v>55</v>
      </c>
      <c r="E12" s="16">
        <f t="shared" si="0"/>
        <v>172983</v>
      </c>
      <c r="F12" s="17">
        <f t="shared" si="46"/>
        <v>39699.5985</v>
      </c>
      <c r="G12" s="17">
        <f t="shared" si="1"/>
        <v>37295.1348</v>
      </c>
      <c r="H12" s="17">
        <f t="shared" si="1"/>
        <v>45875.0916</v>
      </c>
      <c r="I12" s="17">
        <f t="shared" si="1"/>
        <v>44076.068400000004</v>
      </c>
      <c r="J12" s="17">
        <f t="shared" si="1"/>
        <v>2646.6399000000001</v>
      </c>
      <c r="K12" s="17">
        <f t="shared" si="1"/>
        <v>3390.4668000000001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>
        <v>172983</v>
      </c>
      <c r="AA12" s="26">
        <f t="shared" si="2"/>
        <v>39699.5985</v>
      </c>
      <c r="AB12" s="26">
        <f t="shared" si="3"/>
        <v>37295.1348</v>
      </c>
      <c r="AC12" s="26">
        <f t="shared" si="4"/>
        <v>45875.0916</v>
      </c>
      <c r="AD12" s="26">
        <f t="shared" si="5"/>
        <v>44076.068400000004</v>
      </c>
      <c r="AE12" s="26">
        <f t="shared" si="6"/>
        <v>2646.6399000000001</v>
      </c>
      <c r="AF12" s="26">
        <f t="shared" si="7"/>
        <v>3390.4668000000001</v>
      </c>
      <c r="AG12" s="27"/>
      <c r="AH12" s="28">
        <f t="shared" si="8"/>
        <v>24217.62</v>
      </c>
      <c r="AI12" s="28">
        <f t="shared" si="9"/>
        <v>954.86615999999981</v>
      </c>
      <c r="AJ12" s="26">
        <f t="shared" si="10"/>
        <v>8649.15</v>
      </c>
      <c r="AK12" s="26">
        <f t="shared" si="11"/>
        <v>17298.3</v>
      </c>
      <c r="AL12" s="26">
        <f t="shared" si="12"/>
        <v>41515.919999999998</v>
      </c>
      <c r="AM12" s="27"/>
      <c r="AN12" s="22"/>
      <c r="AO12" s="26">
        <f t="shared" si="13"/>
        <v>0</v>
      </c>
      <c r="AP12" s="26">
        <f t="shared" si="14"/>
        <v>0</v>
      </c>
      <c r="AQ12" s="26">
        <f t="shared" si="15"/>
        <v>0</v>
      </c>
      <c r="AR12" s="26">
        <f t="shared" si="16"/>
        <v>0</v>
      </c>
      <c r="AS12" s="26">
        <f t="shared" si="17"/>
        <v>0</v>
      </c>
      <c r="AT12" s="26">
        <f t="shared" si="18"/>
        <v>0</v>
      </c>
      <c r="AU12" s="27"/>
      <c r="AV12" s="28">
        <f t="shared" si="19"/>
        <v>0</v>
      </c>
      <c r="AW12" s="28">
        <f t="shared" si="20"/>
        <v>0</v>
      </c>
      <c r="AX12" s="26">
        <f t="shared" si="21"/>
        <v>0</v>
      </c>
      <c r="AY12" s="26">
        <f t="shared" si="22"/>
        <v>0</v>
      </c>
      <c r="AZ12" s="26">
        <f t="shared" si="23"/>
        <v>0</v>
      </c>
      <c r="BA12" s="27"/>
      <c r="BB12" s="23"/>
      <c r="BC12" s="29">
        <f t="shared" si="24"/>
        <v>0</v>
      </c>
      <c r="BD12" s="29">
        <f t="shared" si="25"/>
        <v>0</v>
      </c>
      <c r="BE12" s="29">
        <f t="shared" si="26"/>
        <v>0</v>
      </c>
      <c r="BF12" s="29">
        <f t="shared" si="27"/>
        <v>0</v>
      </c>
      <c r="BG12" s="29">
        <f t="shared" si="28"/>
        <v>0</v>
      </c>
      <c r="BH12" s="29">
        <f t="shared" si="29"/>
        <v>0</v>
      </c>
      <c r="BI12" s="30"/>
      <c r="BJ12" s="31">
        <f t="shared" si="30"/>
        <v>0</v>
      </c>
      <c r="BK12" s="31">
        <f t="shared" si="31"/>
        <v>0</v>
      </c>
      <c r="BL12" s="29">
        <f t="shared" si="32"/>
        <v>0</v>
      </c>
      <c r="BM12" s="29">
        <f t="shared" si="33"/>
        <v>0</v>
      </c>
      <c r="BN12" s="29">
        <f t="shared" si="34"/>
        <v>0</v>
      </c>
      <c r="BO12" s="30"/>
      <c r="BP12" s="19"/>
      <c r="BQ12" s="29">
        <f t="shared" si="35"/>
        <v>0</v>
      </c>
      <c r="BR12" s="29">
        <f t="shared" si="36"/>
        <v>0</v>
      </c>
      <c r="BS12" s="29">
        <f t="shared" si="37"/>
        <v>0</v>
      </c>
      <c r="BT12" s="29">
        <f t="shared" si="38"/>
        <v>0</v>
      </c>
      <c r="BU12" s="29">
        <f t="shared" si="39"/>
        <v>0</v>
      </c>
      <c r="BV12" s="29">
        <f t="shared" si="40"/>
        <v>0</v>
      </c>
      <c r="BW12" s="30"/>
      <c r="BX12" s="31">
        <f t="shared" si="41"/>
        <v>0</v>
      </c>
      <c r="BY12" s="31">
        <f t="shared" si="42"/>
        <v>0</v>
      </c>
      <c r="BZ12" s="29">
        <f t="shared" si="43"/>
        <v>0</v>
      </c>
      <c r="CA12" s="29">
        <f t="shared" si="44"/>
        <v>0</v>
      </c>
      <c r="CB12" s="29">
        <f t="shared" si="45"/>
        <v>0</v>
      </c>
      <c r="CC12" s="30"/>
    </row>
    <row r="13" spans="1:110" ht="18" x14ac:dyDescent="0.35">
      <c r="A13" s="15" t="s">
        <v>34</v>
      </c>
      <c r="B13" s="15" t="s">
        <v>56</v>
      </c>
      <c r="C13" s="15" t="s">
        <v>57</v>
      </c>
      <c r="D13" s="15" t="s">
        <v>58</v>
      </c>
      <c r="E13" s="16">
        <f>L13+Z13+BB13</f>
        <v>251058</v>
      </c>
      <c r="F13" s="17">
        <f t="shared" si="46"/>
        <v>66832.313500000004</v>
      </c>
      <c r="G13" s="17">
        <f t="shared" si="1"/>
        <v>61935.946799999998</v>
      </c>
      <c r="H13" s="17">
        <f t="shared" si="1"/>
        <v>82179.895600000003</v>
      </c>
      <c r="I13" s="17">
        <f t="shared" si="1"/>
        <v>74214.664399999994</v>
      </c>
      <c r="J13" s="17">
        <f t="shared" si="1"/>
        <v>3895.8209000000002</v>
      </c>
      <c r="K13" s="17">
        <f t="shared" si="1"/>
        <v>4844.3588</v>
      </c>
      <c r="L13" s="18">
        <v>142150</v>
      </c>
      <c r="M13" s="32">
        <v>32005</v>
      </c>
      <c r="N13" s="32">
        <v>29218</v>
      </c>
      <c r="O13" s="32">
        <v>41935</v>
      </c>
      <c r="P13" s="32">
        <v>35548</v>
      </c>
      <c r="Q13" s="32">
        <v>1574</v>
      </c>
      <c r="R13" s="32">
        <v>1870</v>
      </c>
      <c r="S13" s="32">
        <v>0</v>
      </c>
      <c r="T13" s="32">
        <v>69430</v>
      </c>
      <c r="U13" s="32">
        <v>1906</v>
      </c>
      <c r="V13" s="32">
        <v>589</v>
      </c>
      <c r="W13" s="32">
        <v>8000</v>
      </c>
      <c r="X13" s="32">
        <v>94189</v>
      </c>
      <c r="Y13" s="32">
        <v>100000</v>
      </c>
      <c r="Z13" s="19">
        <v>102910</v>
      </c>
      <c r="AA13" s="20">
        <v>23617.845000000001</v>
      </c>
      <c r="AB13" s="20">
        <v>22187.396000000001</v>
      </c>
      <c r="AC13" s="20">
        <v>27291.732</v>
      </c>
      <c r="AD13" s="20">
        <v>26221.468000000001</v>
      </c>
      <c r="AE13" s="20">
        <v>1574.5229999999999</v>
      </c>
      <c r="AF13" s="18">
        <v>2017.0360000000001</v>
      </c>
      <c r="AG13" s="32"/>
      <c r="AH13" s="21">
        <v>14407.4</v>
      </c>
      <c r="AI13" s="20">
        <v>568.06319999999994</v>
      </c>
      <c r="AJ13" s="20">
        <v>5145.5</v>
      </c>
      <c r="AK13" s="20">
        <v>10291</v>
      </c>
      <c r="AL13" s="18">
        <v>24698.399999999998</v>
      </c>
      <c r="AM13" s="32"/>
      <c r="AN13" s="22"/>
      <c r="AO13" s="20">
        <f t="shared" si="13"/>
        <v>0</v>
      </c>
      <c r="AP13" s="20">
        <f t="shared" si="14"/>
        <v>0</v>
      </c>
      <c r="AQ13" s="20">
        <f t="shared" si="15"/>
        <v>0</v>
      </c>
      <c r="AR13" s="20">
        <f t="shared" si="16"/>
        <v>0</v>
      </c>
      <c r="AS13" s="20">
        <f t="shared" si="17"/>
        <v>0</v>
      </c>
      <c r="AT13" s="20">
        <f t="shared" si="18"/>
        <v>0</v>
      </c>
      <c r="AU13" s="18"/>
      <c r="AV13" s="21">
        <f t="shared" si="19"/>
        <v>0</v>
      </c>
      <c r="AW13" s="21">
        <f t="shared" si="20"/>
        <v>0</v>
      </c>
      <c r="AX13" s="20">
        <f t="shared" si="21"/>
        <v>0</v>
      </c>
      <c r="AY13" s="20">
        <f t="shared" si="22"/>
        <v>0</v>
      </c>
      <c r="AZ13" s="20">
        <f t="shared" si="23"/>
        <v>0</v>
      </c>
      <c r="BA13" s="18"/>
      <c r="BB13" s="23">
        <v>5998</v>
      </c>
      <c r="BC13" s="20">
        <v>1376.5409999999999</v>
      </c>
      <c r="BD13" s="20">
        <v>1293.1687999999999</v>
      </c>
      <c r="BE13" s="20">
        <v>1590.6696000000002</v>
      </c>
      <c r="BF13" s="20">
        <v>1528.2904000000001</v>
      </c>
      <c r="BG13" s="20">
        <v>91.76939999999999</v>
      </c>
      <c r="BH13" s="18">
        <v>117.5608</v>
      </c>
      <c r="BI13" s="32"/>
      <c r="BJ13" s="21"/>
      <c r="BK13" s="21"/>
      <c r="BL13" s="20">
        <v>299.90000000000003</v>
      </c>
      <c r="BM13" s="20">
        <v>599.80000000000007</v>
      </c>
      <c r="BN13" s="18">
        <v>1439.52</v>
      </c>
      <c r="BO13" s="32"/>
      <c r="BP13" s="19"/>
      <c r="BQ13" s="20">
        <v>9832.9274999999998</v>
      </c>
      <c r="BR13" s="20">
        <v>9237.3819999999996</v>
      </c>
      <c r="BS13" s="20">
        <v>11362.494000000001</v>
      </c>
      <c r="BT13" s="20">
        <v>10916.906000000001</v>
      </c>
      <c r="BU13" s="20">
        <v>655.52850000000001</v>
      </c>
      <c r="BV13" s="18">
        <v>839.76199999999994</v>
      </c>
      <c r="BW13" s="32"/>
      <c r="BX13" s="21"/>
      <c r="BY13" s="21"/>
      <c r="BZ13" s="20">
        <v>2142.25</v>
      </c>
      <c r="CA13" s="20">
        <v>4284.5</v>
      </c>
      <c r="CB13" s="18">
        <v>10282.799999999999</v>
      </c>
      <c r="CC13" s="32"/>
    </row>
    <row r="14" spans="1:110" ht="18" x14ac:dyDescent="0.35">
      <c r="A14" s="15" t="s">
        <v>59</v>
      </c>
      <c r="B14" s="25" t="s">
        <v>60</v>
      </c>
      <c r="C14" s="15" t="s">
        <v>36</v>
      </c>
      <c r="D14" s="25" t="s">
        <v>61</v>
      </c>
      <c r="E14" s="33">
        <v>2120959</v>
      </c>
      <c r="F14" s="17">
        <f t="shared" si="46"/>
        <v>494782</v>
      </c>
      <c r="G14" s="17">
        <f t="shared" si="1"/>
        <v>472264</v>
      </c>
      <c r="H14" s="17">
        <f t="shared" si="1"/>
        <v>551952</v>
      </c>
      <c r="I14" s="17">
        <f t="shared" si="1"/>
        <v>535710</v>
      </c>
      <c r="J14" s="17">
        <f t="shared" si="1"/>
        <v>30720</v>
      </c>
      <c r="K14" s="17">
        <f t="shared" si="1"/>
        <v>35531</v>
      </c>
      <c r="L14" s="34">
        <v>1285114</v>
      </c>
      <c r="M14" s="34">
        <v>313568</v>
      </c>
      <c r="N14" s="34">
        <v>299431</v>
      </c>
      <c r="O14" s="34">
        <v>321279</v>
      </c>
      <c r="P14" s="34">
        <v>314853</v>
      </c>
      <c r="Q14" s="34">
        <v>16705</v>
      </c>
      <c r="R14" s="34">
        <v>19278</v>
      </c>
      <c r="S14" s="34"/>
      <c r="T14" s="34"/>
      <c r="U14" s="34"/>
      <c r="V14" s="34">
        <v>71362</v>
      </c>
      <c r="W14" s="34"/>
      <c r="X14" s="34"/>
      <c r="Y14" s="34">
        <v>5000</v>
      </c>
      <c r="Z14" s="34">
        <v>362000</v>
      </c>
      <c r="AA14" s="34">
        <v>78483</v>
      </c>
      <c r="AB14" s="34">
        <v>74853</v>
      </c>
      <c r="AC14" s="34">
        <v>99903</v>
      </c>
      <c r="AD14" s="34">
        <v>95652</v>
      </c>
      <c r="AE14" s="34">
        <v>6070</v>
      </c>
      <c r="AF14" s="34">
        <v>7039</v>
      </c>
      <c r="AG14" s="34"/>
      <c r="AH14" s="34"/>
      <c r="AI14" s="34"/>
      <c r="AJ14" s="34"/>
      <c r="AK14" s="34"/>
      <c r="AL14" s="34"/>
      <c r="AM14" s="34">
        <v>2867</v>
      </c>
      <c r="AN14" s="34">
        <v>331000</v>
      </c>
      <c r="AO14" s="34">
        <v>71762</v>
      </c>
      <c r="AP14" s="34">
        <v>68443</v>
      </c>
      <c r="AQ14" s="34">
        <v>91348</v>
      </c>
      <c r="AR14" s="34">
        <v>87460</v>
      </c>
      <c r="AS14" s="34">
        <v>5550</v>
      </c>
      <c r="AT14" s="34">
        <v>6437</v>
      </c>
      <c r="AU14" s="34"/>
      <c r="AV14" s="34"/>
      <c r="AW14" s="34"/>
      <c r="AX14" s="34"/>
      <c r="AY14" s="34"/>
      <c r="AZ14" s="34"/>
      <c r="BA14" s="34">
        <v>27</v>
      </c>
      <c r="BB14" s="35">
        <v>100000</v>
      </c>
      <c r="BC14" s="34">
        <v>21680</v>
      </c>
      <c r="BD14" s="34">
        <v>20678</v>
      </c>
      <c r="BE14" s="34">
        <v>27598</v>
      </c>
      <c r="BF14" s="34">
        <v>26423</v>
      </c>
      <c r="BG14" s="34">
        <v>1677</v>
      </c>
      <c r="BH14" s="34">
        <v>1944</v>
      </c>
      <c r="BI14" s="34"/>
      <c r="BJ14" s="34"/>
      <c r="BK14" s="34"/>
      <c r="BL14" s="34"/>
      <c r="BM14" s="34"/>
      <c r="BN14" s="34"/>
      <c r="BO14" s="34">
        <v>1066</v>
      </c>
      <c r="BP14" s="34">
        <v>42845</v>
      </c>
      <c r="BQ14" s="34">
        <v>9289</v>
      </c>
      <c r="BR14" s="34">
        <v>8859</v>
      </c>
      <c r="BS14" s="34">
        <v>11824</v>
      </c>
      <c r="BT14" s="34">
        <v>11322</v>
      </c>
      <c r="BU14" s="34">
        <v>718</v>
      </c>
      <c r="BV14" s="34">
        <v>833</v>
      </c>
      <c r="BW14" s="34"/>
      <c r="BX14" s="34"/>
      <c r="BY14" s="34"/>
      <c r="BZ14" s="34"/>
      <c r="CA14" s="34"/>
      <c r="CB14" s="34"/>
      <c r="CC14" s="34">
        <v>238</v>
      </c>
      <c r="CD14" s="36"/>
      <c r="CE14" s="36"/>
      <c r="CF14" s="36"/>
      <c r="CG14" s="36"/>
      <c r="CH14" s="36"/>
      <c r="CI14" s="36"/>
      <c r="CJ14" s="36"/>
      <c r="CK14" s="36"/>
      <c r="CL14" s="36"/>
      <c r="DC14" s="37"/>
      <c r="DD14" s="37"/>
      <c r="DE14" s="37"/>
      <c r="DF14" s="37"/>
    </row>
    <row r="15" spans="1:110" ht="18" x14ac:dyDescent="0.35">
      <c r="A15" s="15" t="s">
        <v>59</v>
      </c>
      <c r="B15" s="15" t="s">
        <v>60</v>
      </c>
      <c r="C15" s="15" t="s">
        <v>36</v>
      </c>
      <c r="D15" s="15" t="s">
        <v>62</v>
      </c>
      <c r="E15" s="33">
        <v>258000</v>
      </c>
      <c r="F15" s="17">
        <f t="shared" si="46"/>
        <v>61552</v>
      </c>
      <c r="G15" s="17">
        <f t="shared" si="1"/>
        <v>58517</v>
      </c>
      <c r="H15" s="17">
        <f t="shared" si="1"/>
        <v>65409</v>
      </c>
      <c r="I15" s="17">
        <f t="shared" si="1"/>
        <v>64536</v>
      </c>
      <c r="J15" s="17">
        <f t="shared" si="1"/>
        <v>3927</v>
      </c>
      <c r="K15" s="17">
        <f t="shared" si="1"/>
        <v>4059</v>
      </c>
      <c r="L15" s="34">
        <v>208000</v>
      </c>
      <c r="M15" s="34">
        <v>50598</v>
      </c>
      <c r="N15" s="34">
        <v>48216</v>
      </c>
      <c r="O15" s="34">
        <v>51653</v>
      </c>
      <c r="P15" s="34">
        <v>51293</v>
      </c>
      <c r="Q15" s="34">
        <v>3162</v>
      </c>
      <c r="R15" s="34">
        <v>3078</v>
      </c>
      <c r="S15" s="34"/>
      <c r="T15" s="34"/>
      <c r="U15" s="34"/>
      <c r="V15" s="34"/>
      <c r="W15" s="34"/>
      <c r="X15" s="34"/>
      <c r="Y15" s="34"/>
      <c r="Z15" s="34">
        <v>37197</v>
      </c>
      <c r="AA15" s="34">
        <v>8149</v>
      </c>
      <c r="AB15" s="34">
        <v>7663</v>
      </c>
      <c r="AC15" s="34">
        <v>10234</v>
      </c>
      <c r="AD15" s="34">
        <v>9852</v>
      </c>
      <c r="AE15" s="34">
        <v>569</v>
      </c>
      <c r="AF15" s="34">
        <v>730</v>
      </c>
      <c r="AG15" s="34"/>
      <c r="AH15" s="34"/>
      <c r="AI15" s="34"/>
      <c r="AJ15" s="34"/>
      <c r="AK15" s="34"/>
      <c r="AL15" s="34"/>
      <c r="AM15" s="34"/>
      <c r="AN15" s="34">
        <v>12803</v>
      </c>
      <c r="AO15" s="34">
        <v>2805</v>
      </c>
      <c r="AP15" s="34">
        <v>2638</v>
      </c>
      <c r="AQ15" s="34">
        <v>3522</v>
      </c>
      <c r="AR15" s="34">
        <v>3391</v>
      </c>
      <c r="AS15" s="34">
        <v>196</v>
      </c>
      <c r="AT15" s="34">
        <v>251</v>
      </c>
      <c r="AU15" s="34"/>
      <c r="AV15" s="34"/>
      <c r="AW15" s="34"/>
      <c r="AX15" s="34"/>
      <c r="AY15" s="34"/>
      <c r="AZ15" s="34"/>
      <c r="BA15" s="34"/>
      <c r="BB15" s="35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6"/>
      <c r="CE15" s="36"/>
      <c r="CF15" s="36"/>
      <c r="CG15" s="36"/>
      <c r="CH15" s="36"/>
      <c r="CI15" s="36"/>
      <c r="CJ15" s="36"/>
      <c r="CK15" s="36"/>
      <c r="CL15" s="36"/>
      <c r="DC15" s="37"/>
      <c r="DD15" s="37"/>
      <c r="DE15" s="37"/>
      <c r="DF15" s="37"/>
    </row>
    <row r="16" spans="1:110" ht="18" x14ac:dyDescent="0.35">
      <c r="A16" s="15" t="s">
        <v>59</v>
      </c>
      <c r="B16" s="15" t="s">
        <v>60</v>
      </c>
      <c r="C16" s="15" t="s">
        <v>36</v>
      </c>
      <c r="D16" s="15" t="s">
        <v>63</v>
      </c>
      <c r="E16" s="33"/>
      <c r="F16" s="17">
        <f t="shared" si="46"/>
        <v>0</v>
      </c>
      <c r="G16" s="17">
        <f t="shared" si="1"/>
        <v>0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5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6"/>
      <c r="CE16" s="36"/>
      <c r="CF16" s="36"/>
      <c r="CG16" s="36"/>
      <c r="CH16" s="36"/>
      <c r="CI16" s="36"/>
      <c r="CJ16" s="36"/>
      <c r="CK16" s="36"/>
      <c r="CL16" s="36"/>
      <c r="DC16" s="37"/>
      <c r="DD16" s="37"/>
      <c r="DE16" s="37"/>
      <c r="DF16" s="37"/>
    </row>
    <row r="17" spans="1:110" ht="18" x14ac:dyDescent="0.35">
      <c r="A17" s="15" t="s">
        <v>59</v>
      </c>
      <c r="B17" s="15" t="s">
        <v>60</v>
      </c>
      <c r="C17" s="15" t="s">
        <v>36</v>
      </c>
      <c r="D17" s="15" t="s">
        <v>64</v>
      </c>
      <c r="E17" s="33"/>
      <c r="F17" s="17">
        <f t="shared" si="46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5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6"/>
      <c r="CE17" s="36"/>
      <c r="CF17" s="36"/>
      <c r="CG17" s="36"/>
      <c r="CH17" s="36"/>
      <c r="CI17" s="36"/>
      <c r="CJ17" s="36"/>
      <c r="CK17" s="36"/>
      <c r="CL17" s="36"/>
      <c r="DC17" s="37"/>
      <c r="DD17" s="37"/>
      <c r="DE17" s="37"/>
      <c r="DF17" s="37"/>
    </row>
    <row r="18" spans="1:110" ht="29.4" x14ac:dyDescent="0.35">
      <c r="A18" s="15" t="s">
        <v>59</v>
      </c>
      <c r="B18" s="38" t="s">
        <v>65</v>
      </c>
      <c r="C18" s="15" t="s">
        <v>36</v>
      </c>
      <c r="D18" s="15" t="s">
        <v>66</v>
      </c>
      <c r="E18" s="33">
        <v>12934</v>
      </c>
      <c r="F18" s="17">
        <f t="shared" si="46"/>
        <v>12003.2</v>
      </c>
      <c r="G18" s="17">
        <f t="shared" si="1"/>
        <v>930.80000000000007</v>
      </c>
      <c r="H18" s="17">
        <f t="shared" si="1"/>
        <v>0</v>
      </c>
      <c r="I18" s="17">
        <f t="shared" si="1"/>
        <v>0</v>
      </c>
      <c r="J18" s="17">
        <f t="shared" si="1"/>
        <v>0</v>
      </c>
      <c r="K18" s="17">
        <f t="shared" si="1"/>
        <v>0</v>
      </c>
      <c r="L18" s="34">
        <v>2841</v>
      </c>
      <c r="M18" s="34">
        <v>2414.85</v>
      </c>
      <c r="N18" s="34">
        <v>426.15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>
        <v>7569.75</v>
      </c>
      <c r="AO18" s="34">
        <v>7191.2624999999998</v>
      </c>
      <c r="AP18" s="34">
        <v>378.48750000000001</v>
      </c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5">
        <v>1513.95</v>
      </c>
      <c r="BC18" s="34">
        <v>1438.2525000000001</v>
      </c>
      <c r="BD18" s="34">
        <v>75.697500000000005</v>
      </c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>
        <v>1009.3000000000001</v>
      </c>
      <c r="BQ18" s="34">
        <v>958.83500000000004</v>
      </c>
      <c r="BR18" s="34">
        <v>50.465000000000003</v>
      </c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6"/>
      <c r="CE18" s="36"/>
      <c r="CF18" s="36"/>
      <c r="CG18" s="36"/>
      <c r="CH18" s="36"/>
      <c r="CI18" s="36"/>
      <c r="CJ18" s="36"/>
      <c r="CK18" s="36"/>
      <c r="CL18" s="36"/>
      <c r="DC18" s="37"/>
      <c r="DD18" s="37"/>
      <c r="DE18" s="37"/>
      <c r="DF18" s="37"/>
    </row>
    <row r="19" spans="1:110" ht="18" x14ac:dyDescent="0.35">
      <c r="A19" s="15" t="s">
        <v>59</v>
      </c>
      <c r="B19" s="39" t="s">
        <v>67</v>
      </c>
      <c r="C19" s="15" t="s">
        <v>36</v>
      </c>
      <c r="D19" s="15" t="s">
        <v>68</v>
      </c>
      <c r="E19" s="33">
        <v>337695</v>
      </c>
      <c r="F19" s="17">
        <f t="shared" si="46"/>
        <v>43491</v>
      </c>
      <c r="G19" s="17">
        <f t="shared" si="46"/>
        <v>41515</v>
      </c>
      <c r="H19" s="17">
        <f t="shared" si="46"/>
        <v>55348</v>
      </c>
      <c r="I19" s="17">
        <f t="shared" si="46"/>
        <v>53376</v>
      </c>
      <c r="J19" s="17">
        <f t="shared" si="46"/>
        <v>1786</v>
      </c>
      <c r="K19" s="17">
        <f t="shared" si="46"/>
        <v>2179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>
        <v>153830</v>
      </c>
      <c r="AA19" s="34">
        <v>33842</v>
      </c>
      <c r="AB19" s="34">
        <v>32304</v>
      </c>
      <c r="AC19" s="34">
        <v>43072</v>
      </c>
      <c r="AD19" s="34">
        <v>41534</v>
      </c>
      <c r="AE19" s="34">
        <v>1386</v>
      </c>
      <c r="AF19" s="34">
        <v>1692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5">
        <v>1020</v>
      </c>
      <c r="BC19" s="34">
        <v>224</v>
      </c>
      <c r="BD19" s="34">
        <v>214</v>
      </c>
      <c r="BE19" s="34">
        <v>280</v>
      </c>
      <c r="BF19" s="34">
        <v>274</v>
      </c>
      <c r="BG19" s="34">
        <v>13</v>
      </c>
      <c r="BH19" s="34">
        <v>15</v>
      </c>
      <c r="BI19" s="34"/>
      <c r="BJ19" s="34"/>
      <c r="BK19" s="34"/>
      <c r="BL19" s="34"/>
      <c r="BM19" s="34"/>
      <c r="BN19" s="34"/>
      <c r="BO19" s="34"/>
      <c r="BP19" s="34">
        <v>42845</v>
      </c>
      <c r="BQ19" s="34">
        <v>9425</v>
      </c>
      <c r="BR19" s="34">
        <v>8997</v>
      </c>
      <c r="BS19" s="34">
        <v>11996</v>
      </c>
      <c r="BT19" s="34">
        <v>11568</v>
      </c>
      <c r="BU19" s="34">
        <v>387</v>
      </c>
      <c r="BV19" s="34">
        <v>472</v>
      </c>
      <c r="BW19" s="34"/>
      <c r="BX19" s="34"/>
      <c r="BY19" s="34"/>
      <c r="BZ19" s="34"/>
      <c r="CA19" s="34"/>
      <c r="CB19" s="34"/>
      <c r="CC19" s="34"/>
      <c r="CD19" s="36"/>
      <c r="CE19" s="36"/>
      <c r="CF19" s="36"/>
      <c r="CG19" s="36"/>
      <c r="CH19" s="36"/>
      <c r="CI19" s="36"/>
      <c r="CJ19" s="36"/>
      <c r="CK19" s="36"/>
      <c r="CL19" s="36"/>
      <c r="DC19" s="37"/>
      <c r="DD19" s="37"/>
      <c r="DE19" s="37"/>
      <c r="DF19" s="37"/>
    </row>
    <row r="20" spans="1:110" ht="18" x14ac:dyDescent="0.35">
      <c r="A20" s="15" t="s">
        <v>59</v>
      </c>
      <c r="B20" s="15" t="s">
        <v>69</v>
      </c>
      <c r="C20" s="15" t="s">
        <v>36</v>
      </c>
      <c r="D20" s="15" t="s">
        <v>70</v>
      </c>
      <c r="E20" s="33">
        <v>950</v>
      </c>
      <c r="F20" s="17">
        <f t="shared" si="46"/>
        <v>0</v>
      </c>
      <c r="G20" s="17">
        <f t="shared" si="46"/>
        <v>0</v>
      </c>
      <c r="H20" s="17">
        <f t="shared" si="46"/>
        <v>120</v>
      </c>
      <c r="I20" s="17">
        <f t="shared" si="46"/>
        <v>5</v>
      </c>
      <c r="J20" s="17">
        <f t="shared" si="46"/>
        <v>0</v>
      </c>
      <c r="K20" s="17">
        <f t="shared" si="46"/>
        <v>0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>
        <v>686</v>
      </c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>
        <v>686</v>
      </c>
      <c r="AN20" s="34">
        <v>27</v>
      </c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v>27</v>
      </c>
      <c r="BB20" s="35">
        <v>226</v>
      </c>
      <c r="BC20" s="34">
        <v>0</v>
      </c>
      <c r="BD20" s="34">
        <v>0</v>
      </c>
      <c r="BE20" s="34">
        <v>109</v>
      </c>
      <c r="BF20" s="34">
        <v>5</v>
      </c>
      <c r="BG20" s="34"/>
      <c r="BH20" s="34"/>
      <c r="BI20" s="34"/>
      <c r="BJ20" s="34"/>
      <c r="BK20" s="34"/>
      <c r="BL20" s="34"/>
      <c r="BM20" s="34"/>
      <c r="BN20" s="34"/>
      <c r="BO20" s="34">
        <v>226</v>
      </c>
      <c r="BP20" s="34">
        <v>11</v>
      </c>
      <c r="BQ20" s="34">
        <v>0</v>
      </c>
      <c r="BR20" s="34">
        <v>0</v>
      </c>
      <c r="BS20" s="34">
        <v>11</v>
      </c>
      <c r="BT20" s="34">
        <v>0</v>
      </c>
      <c r="BU20" s="34"/>
      <c r="BV20" s="34"/>
      <c r="BW20" s="34"/>
      <c r="BX20" s="34"/>
      <c r="BY20" s="34"/>
      <c r="BZ20" s="34"/>
      <c r="CA20" s="34"/>
      <c r="CB20" s="34"/>
      <c r="CC20" s="34">
        <v>11</v>
      </c>
      <c r="CD20" s="36"/>
      <c r="CE20" s="36"/>
      <c r="CF20" s="36"/>
      <c r="CG20" s="36"/>
      <c r="CH20" s="36"/>
      <c r="CI20" s="36"/>
      <c r="CJ20" s="36"/>
      <c r="CK20" s="36"/>
      <c r="CL20" s="36"/>
      <c r="DC20" s="37"/>
      <c r="DD20" s="37"/>
      <c r="DE20" s="37"/>
      <c r="DF20" s="37"/>
    </row>
    <row r="21" spans="1:110" ht="18" x14ac:dyDescent="0.35">
      <c r="A21" s="15" t="s">
        <v>59</v>
      </c>
      <c r="B21" s="15" t="s">
        <v>69</v>
      </c>
      <c r="C21" s="15" t="s">
        <v>36</v>
      </c>
      <c r="D21" s="15" t="s">
        <v>71</v>
      </c>
      <c r="E21" s="33">
        <v>21196</v>
      </c>
      <c r="F21" s="17">
        <f t="shared" si="46"/>
        <v>6359</v>
      </c>
      <c r="G21" s="17">
        <f t="shared" si="46"/>
        <v>4451</v>
      </c>
      <c r="H21" s="17">
        <f t="shared" si="46"/>
        <v>5088</v>
      </c>
      <c r="I21" s="17">
        <f t="shared" si="46"/>
        <v>5298</v>
      </c>
      <c r="J21" s="17">
        <f t="shared" si="46"/>
        <v>0</v>
      </c>
      <c r="K21" s="17">
        <f t="shared" si="46"/>
        <v>0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>
        <v>18667</v>
      </c>
      <c r="AA21" s="34">
        <v>5600</v>
      </c>
      <c r="AB21" s="34">
        <v>3920</v>
      </c>
      <c r="AC21" s="34">
        <v>4481</v>
      </c>
      <c r="AD21" s="34">
        <v>4666</v>
      </c>
      <c r="AE21" s="34"/>
      <c r="AF21" s="34"/>
      <c r="AG21" s="34"/>
      <c r="AH21" s="34"/>
      <c r="AI21" s="34"/>
      <c r="AJ21" s="34"/>
      <c r="AK21" s="34"/>
      <c r="AL21" s="34"/>
      <c r="AM21" s="34">
        <v>1941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5">
        <v>2260</v>
      </c>
      <c r="BC21" s="34">
        <v>678</v>
      </c>
      <c r="BD21" s="34">
        <v>475</v>
      </c>
      <c r="BE21" s="34">
        <v>542</v>
      </c>
      <c r="BF21" s="34">
        <v>565</v>
      </c>
      <c r="BG21" s="34"/>
      <c r="BH21" s="34"/>
      <c r="BI21" s="34"/>
      <c r="BJ21" s="34"/>
      <c r="BK21" s="34"/>
      <c r="BL21" s="34"/>
      <c r="BM21" s="34"/>
      <c r="BN21" s="34"/>
      <c r="BO21" s="34">
        <v>608</v>
      </c>
      <c r="BP21" s="34">
        <v>269</v>
      </c>
      <c r="BQ21" s="34">
        <v>81</v>
      </c>
      <c r="BR21" s="34">
        <v>56</v>
      </c>
      <c r="BS21" s="34">
        <v>65</v>
      </c>
      <c r="BT21" s="34">
        <v>67</v>
      </c>
      <c r="BU21" s="34"/>
      <c r="BV21" s="34"/>
      <c r="BW21" s="34"/>
      <c r="BX21" s="34"/>
      <c r="BY21" s="34"/>
      <c r="BZ21" s="34"/>
      <c r="CA21" s="34"/>
      <c r="CB21" s="34"/>
      <c r="CC21" s="34">
        <v>172</v>
      </c>
      <c r="CD21" s="36"/>
      <c r="CE21" s="36"/>
      <c r="CF21" s="36"/>
      <c r="CG21" s="36"/>
      <c r="CH21" s="36"/>
      <c r="CI21" s="36"/>
      <c r="CJ21" s="36"/>
      <c r="CK21" s="36"/>
      <c r="CL21" s="36"/>
      <c r="DC21" s="37"/>
      <c r="DD21" s="37"/>
      <c r="DE21" s="37"/>
      <c r="DF21" s="37"/>
    </row>
    <row r="22" spans="1:110" ht="18" x14ac:dyDescent="0.35">
      <c r="A22" s="15" t="s">
        <v>59</v>
      </c>
      <c r="B22" s="15" t="s">
        <v>72</v>
      </c>
      <c r="C22" s="15" t="s">
        <v>36</v>
      </c>
      <c r="D22" s="25" t="s">
        <v>73</v>
      </c>
      <c r="E22" s="33">
        <v>274365.96535920008</v>
      </c>
      <c r="F22" s="17">
        <f t="shared" si="46"/>
        <v>0</v>
      </c>
      <c r="G22" s="17">
        <f t="shared" si="46"/>
        <v>0</v>
      </c>
      <c r="H22" s="17">
        <f t="shared" si="46"/>
        <v>138561.97864932535</v>
      </c>
      <c r="I22" s="17">
        <f t="shared" si="46"/>
        <v>145085.96433803462</v>
      </c>
      <c r="J22" s="17">
        <f t="shared" si="46"/>
        <v>0</v>
      </c>
      <c r="K22" s="17">
        <f t="shared" si="46"/>
        <v>0</v>
      </c>
      <c r="L22" s="34">
        <v>241880.85350000008</v>
      </c>
      <c r="M22" s="34"/>
      <c r="N22" s="34"/>
      <c r="O22" s="34">
        <v>118158.79693475003</v>
      </c>
      <c r="P22" s="34">
        <v>123722.05656525004</v>
      </c>
      <c r="Q22" s="34"/>
      <c r="R22" s="34"/>
      <c r="S22" s="34"/>
      <c r="T22" s="34">
        <v>128196.85235500005</v>
      </c>
      <c r="U22" s="34"/>
      <c r="V22" s="34">
        <v>5853.5166547000017</v>
      </c>
      <c r="W22" s="34"/>
      <c r="X22" s="34">
        <v>160971.70800425005</v>
      </c>
      <c r="Y22" s="34"/>
      <c r="Z22" s="34">
        <v>6497.0223718399802</v>
      </c>
      <c r="AA22" s="34"/>
      <c r="AB22" s="34"/>
      <c r="AC22" s="34">
        <v>3173.7954286438303</v>
      </c>
      <c r="AD22" s="34">
        <v>3323.2269431961495</v>
      </c>
      <c r="AE22" s="34"/>
      <c r="AF22" s="34"/>
      <c r="AG22" s="34">
        <v>688.68437141503784</v>
      </c>
      <c r="AH22" s="34">
        <v>903.08610968575738</v>
      </c>
      <c r="AI22" s="34"/>
      <c r="AJ22" s="34">
        <v>92.907419917311714</v>
      </c>
      <c r="AK22" s="34">
        <v>14908</v>
      </c>
      <c r="AL22" s="34">
        <v>1719.7618218260427</v>
      </c>
      <c r="AM22" s="34"/>
      <c r="AN22" s="34">
        <v>19491.067115519938</v>
      </c>
      <c r="AO22" s="34"/>
      <c r="AP22" s="34"/>
      <c r="AQ22" s="34">
        <v>9521.3862859314886</v>
      </c>
      <c r="AR22" s="34">
        <v>9969.6808295884475</v>
      </c>
      <c r="AS22" s="34"/>
      <c r="AT22" s="34"/>
      <c r="AU22" s="34">
        <v>2066.0531142451132</v>
      </c>
      <c r="AV22" s="34">
        <v>2709.2583290572716</v>
      </c>
      <c r="AW22" s="34"/>
      <c r="AX22" s="34">
        <v>278.7222597519351</v>
      </c>
      <c r="AY22" s="34">
        <v>153</v>
      </c>
      <c r="AZ22" s="34">
        <v>5159.2854654781277</v>
      </c>
      <c r="BA22" s="34"/>
      <c r="BB22" s="35">
        <v>11833.862177279985</v>
      </c>
      <c r="BC22" s="34"/>
      <c r="BD22" s="34"/>
      <c r="BE22" s="34">
        <v>5781</v>
      </c>
      <c r="BF22" s="34">
        <v>6053</v>
      </c>
      <c r="BG22" s="34"/>
      <c r="BH22" s="34"/>
      <c r="BI22" s="34"/>
      <c r="BJ22" s="34">
        <v>1644.906842641918</v>
      </c>
      <c r="BK22" s="34"/>
      <c r="BL22" s="34">
        <v>169.2242291351038</v>
      </c>
      <c r="BM22" s="34">
        <v>559</v>
      </c>
      <c r="BN22" s="34">
        <v>3132.4233183260121</v>
      </c>
      <c r="BO22" s="34"/>
      <c r="BP22" s="34">
        <v>1624.2555929599951</v>
      </c>
      <c r="BQ22" s="34"/>
      <c r="BR22" s="34"/>
      <c r="BS22" s="34">
        <v>1927</v>
      </c>
      <c r="BT22" s="34">
        <v>2018</v>
      </c>
      <c r="BU22" s="34"/>
      <c r="BV22" s="34"/>
      <c r="BW22" s="34"/>
      <c r="BX22" s="34">
        <v>225.77152742143934</v>
      </c>
      <c r="BY22" s="34"/>
      <c r="BZ22" s="34">
        <v>23.226854979327928</v>
      </c>
      <c r="CA22" s="34">
        <v>0</v>
      </c>
      <c r="CB22" s="34">
        <v>429.94045545651068</v>
      </c>
      <c r="CC22" s="34"/>
      <c r="CD22" s="36"/>
      <c r="CE22" s="36"/>
      <c r="CF22" s="36"/>
      <c r="CG22" s="36"/>
      <c r="CH22" s="36"/>
      <c r="CI22" s="36"/>
      <c r="CJ22" s="36"/>
      <c r="CK22" s="36"/>
      <c r="CL22" s="36"/>
      <c r="DC22" s="37"/>
      <c r="DD22" s="37"/>
      <c r="DE22" s="37"/>
      <c r="DF22" s="37"/>
    </row>
    <row r="23" spans="1:110" ht="18" x14ac:dyDescent="0.35">
      <c r="A23" s="15" t="s">
        <v>59</v>
      </c>
      <c r="B23" s="15" t="s">
        <v>72</v>
      </c>
      <c r="C23" s="15" t="s">
        <v>36</v>
      </c>
      <c r="D23" s="25" t="s">
        <v>74</v>
      </c>
      <c r="E23" s="33">
        <v>237624.06756163371</v>
      </c>
      <c r="F23" s="17">
        <f t="shared" si="46"/>
        <v>115386.70000385806</v>
      </c>
      <c r="G23" s="17">
        <f t="shared" si="46"/>
        <v>121544.71055777563</v>
      </c>
      <c r="H23" s="17">
        <f t="shared" si="46"/>
        <v>0</v>
      </c>
      <c r="I23" s="17">
        <f t="shared" si="46"/>
        <v>0</v>
      </c>
      <c r="J23" s="17">
        <f t="shared" si="46"/>
        <v>0</v>
      </c>
      <c r="K23" s="17">
        <f t="shared" si="46"/>
        <v>0</v>
      </c>
      <c r="L23" s="34">
        <v>197902</v>
      </c>
      <c r="M23" s="34">
        <v>95982.47</v>
      </c>
      <c r="N23" s="34">
        <v>101226.87299999999</v>
      </c>
      <c r="O23" s="34"/>
      <c r="P23" s="34"/>
      <c r="Q23" s="34"/>
      <c r="R23" s="34"/>
      <c r="S23" s="34"/>
      <c r="T23" s="34">
        <v>104888.06000000001</v>
      </c>
      <c r="U23" s="34"/>
      <c r="V23" s="34">
        <v>4789.2284</v>
      </c>
      <c r="W23" s="34">
        <v>2968.5299999999997</v>
      </c>
      <c r="X23" s="34">
        <v>131703.78099999999</v>
      </c>
      <c r="Y23" s="34"/>
      <c r="Z23" s="34">
        <v>7944.4135123267406</v>
      </c>
      <c r="AA23" s="34">
        <v>3880.8460007716126</v>
      </c>
      <c r="AB23" s="34">
        <v>4063.5675115551276</v>
      </c>
      <c r="AC23" s="34"/>
      <c r="AD23" s="34"/>
      <c r="AE23" s="34"/>
      <c r="AF23" s="34"/>
      <c r="AG23" s="34">
        <v>842.10783230663446</v>
      </c>
      <c r="AH23" s="34">
        <v>1104.2734782134171</v>
      </c>
      <c r="AI23" s="34"/>
      <c r="AJ23" s="34">
        <v>113.60511322627239</v>
      </c>
      <c r="AK23" s="34">
        <v>12162</v>
      </c>
      <c r="AL23" s="34">
        <v>2102.8862567128881</v>
      </c>
      <c r="AM23" s="34"/>
      <c r="AN23" s="34">
        <v>23833.240536980218</v>
      </c>
      <c r="AO23" s="34">
        <v>11642.538002314835</v>
      </c>
      <c r="AP23" s="34">
        <v>12190.702534665381</v>
      </c>
      <c r="AQ23" s="34"/>
      <c r="AR23" s="34"/>
      <c r="AS23" s="34"/>
      <c r="AT23" s="34"/>
      <c r="AU23" s="34">
        <v>2526.3234969199029</v>
      </c>
      <c r="AV23" s="34">
        <v>3312.8204346402508</v>
      </c>
      <c r="AW23" s="34"/>
      <c r="AX23" s="34">
        <v>340.81533967881711</v>
      </c>
      <c r="AY23" s="34">
        <v>1128</v>
      </c>
      <c r="AZ23" s="34">
        <v>6308.6587701386634</v>
      </c>
      <c r="BA23" s="34"/>
      <c r="BB23" s="35">
        <v>5958.3101342450545</v>
      </c>
      <c r="BC23" s="34">
        <v>2910.6345005787089</v>
      </c>
      <c r="BD23" s="34">
        <v>3047.6756336663452</v>
      </c>
      <c r="BE23" s="34"/>
      <c r="BF23" s="34"/>
      <c r="BG23" s="34"/>
      <c r="BH23" s="34"/>
      <c r="BI23" s="34"/>
      <c r="BJ23" s="34">
        <v>828.20510866006271</v>
      </c>
      <c r="BK23" s="34"/>
      <c r="BL23" s="34">
        <v>85.203834919704278</v>
      </c>
      <c r="BM23" s="34">
        <v>1208</v>
      </c>
      <c r="BN23" s="34">
        <v>1577.1646925346658</v>
      </c>
      <c r="BO23" s="34"/>
      <c r="BP23" s="34">
        <v>1986.1033780816852</v>
      </c>
      <c r="BQ23" s="34">
        <v>970.21150019290315</v>
      </c>
      <c r="BR23" s="34">
        <v>1015.8918778887819</v>
      </c>
      <c r="BS23" s="34"/>
      <c r="BT23" s="34"/>
      <c r="BU23" s="34"/>
      <c r="BV23" s="34"/>
      <c r="BW23" s="34"/>
      <c r="BX23" s="34">
        <v>276.06836955335427</v>
      </c>
      <c r="BY23" s="34"/>
      <c r="BZ23" s="34">
        <v>28.401278306568098</v>
      </c>
      <c r="CA23" s="34">
        <v>60</v>
      </c>
      <c r="CB23" s="34">
        <v>525.72156417822202</v>
      </c>
      <c r="CC23" s="34"/>
      <c r="CD23" s="36"/>
      <c r="CE23" s="36"/>
      <c r="CF23" s="36"/>
      <c r="CG23" s="36"/>
      <c r="CH23" s="36"/>
      <c r="CI23" s="36"/>
      <c r="CJ23" s="36"/>
      <c r="CK23" s="36"/>
      <c r="CL23" s="36"/>
      <c r="DC23" s="37"/>
      <c r="DD23" s="37"/>
      <c r="DE23" s="37"/>
      <c r="DF23" s="37"/>
    </row>
    <row r="24" spans="1:110" ht="18" x14ac:dyDescent="0.35">
      <c r="A24" s="15" t="s">
        <v>59</v>
      </c>
      <c r="B24" s="15" t="s">
        <v>72</v>
      </c>
      <c r="C24" s="15" t="s">
        <v>36</v>
      </c>
      <c r="D24" s="15" t="s">
        <v>75</v>
      </c>
      <c r="E24" s="33">
        <v>37726.119242958426</v>
      </c>
      <c r="F24" s="17">
        <f t="shared" si="46"/>
        <v>18303.841140185195</v>
      </c>
      <c r="G24" s="17">
        <f t="shared" si="46"/>
        <v>19296.909992773231</v>
      </c>
      <c r="H24" s="17">
        <f t="shared" si="46"/>
        <v>0</v>
      </c>
      <c r="I24" s="17">
        <f t="shared" si="46"/>
        <v>0</v>
      </c>
      <c r="J24" s="17">
        <f t="shared" si="46"/>
        <v>0</v>
      </c>
      <c r="K24" s="17">
        <f t="shared" si="46"/>
        <v>0</v>
      </c>
      <c r="L24" s="34">
        <v>35819.460000000014</v>
      </c>
      <c r="M24" s="34">
        <v>17372.438100000007</v>
      </c>
      <c r="N24" s="34">
        <v>18321.653790000004</v>
      </c>
      <c r="O24" s="34"/>
      <c r="P24" s="34"/>
      <c r="Q24" s="34"/>
      <c r="R24" s="34"/>
      <c r="S24" s="34"/>
      <c r="T24" s="34">
        <v>18984.313800000007</v>
      </c>
      <c r="U24" s="34"/>
      <c r="V24" s="34">
        <v>866.8309320000003</v>
      </c>
      <c r="W24" s="34"/>
      <c r="X24" s="34">
        <v>23837.850630000008</v>
      </c>
      <c r="Y24" s="34"/>
      <c r="Z24" s="34">
        <v>317.77654049306886</v>
      </c>
      <c r="AA24" s="34">
        <v>155.23384003086414</v>
      </c>
      <c r="AB24" s="34">
        <v>162.54270046220472</v>
      </c>
      <c r="AC24" s="34"/>
      <c r="AD24" s="34"/>
      <c r="AE24" s="34"/>
      <c r="AF24" s="34"/>
      <c r="AG24" s="34">
        <v>33.684313292265301</v>
      </c>
      <c r="AH24" s="34">
        <v>44.170939128536574</v>
      </c>
      <c r="AI24" s="34"/>
      <c r="AJ24" s="34">
        <v>4.5442045290508846</v>
      </c>
      <c r="AK24" s="34"/>
      <c r="AL24" s="34">
        <v>84.115450268515332</v>
      </c>
      <c r="AM24" s="34">
        <v>111</v>
      </c>
      <c r="AN24" s="34">
        <v>1271.1061619722755</v>
      </c>
      <c r="AO24" s="34">
        <v>620.93536012345658</v>
      </c>
      <c r="AP24" s="34">
        <v>650.17080184881888</v>
      </c>
      <c r="AQ24" s="34"/>
      <c r="AR24" s="34"/>
      <c r="AS24" s="34"/>
      <c r="AT24" s="34"/>
      <c r="AU24" s="34">
        <v>134.7372531690612</v>
      </c>
      <c r="AV24" s="34">
        <v>176.6837565141463</v>
      </c>
      <c r="AW24" s="34"/>
      <c r="AX24" s="34">
        <v>18.176818116203538</v>
      </c>
      <c r="AY24" s="34"/>
      <c r="AZ24" s="34">
        <v>336.46180107406133</v>
      </c>
      <c r="BA24" s="34"/>
      <c r="BB24" s="35">
        <v>238.33240536980156</v>
      </c>
      <c r="BC24" s="34">
        <v>116.42538002314807</v>
      </c>
      <c r="BD24" s="34">
        <v>121.90702534665348</v>
      </c>
      <c r="BE24" s="34"/>
      <c r="BF24" s="34"/>
      <c r="BG24" s="34"/>
      <c r="BH24" s="34"/>
      <c r="BI24" s="34"/>
      <c r="BJ24" s="34">
        <v>33.12820434640242</v>
      </c>
      <c r="BK24" s="34"/>
      <c r="BL24" s="34">
        <v>3.4081533967881623</v>
      </c>
      <c r="BM24" s="34"/>
      <c r="BN24" s="34">
        <v>63.08658770138647</v>
      </c>
      <c r="BO24" s="34">
        <v>83.416341879430547</v>
      </c>
      <c r="BP24" s="34">
        <v>79.444135123267216</v>
      </c>
      <c r="BQ24" s="34">
        <v>38.808460007716036</v>
      </c>
      <c r="BR24" s="34">
        <v>40.63567511555118</v>
      </c>
      <c r="BS24" s="34"/>
      <c r="BT24" s="34"/>
      <c r="BU24" s="34"/>
      <c r="BV24" s="34"/>
      <c r="BW24" s="34"/>
      <c r="BX24" s="34">
        <v>11.042734782134144</v>
      </c>
      <c r="BY24" s="34"/>
      <c r="BZ24" s="34">
        <v>1.1360511322627211</v>
      </c>
      <c r="CA24" s="34"/>
      <c r="CB24" s="34">
        <v>21.028862567128833</v>
      </c>
      <c r="CC24" s="34">
        <v>27.805447293143523</v>
      </c>
      <c r="CD24" s="36"/>
      <c r="CE24" s="36"/>
      <c r="CF24" s="36"/>
      <c r="CG24" s="36"/>
      <c r="CH24" s="36"/>
      <c r="CI24" s="36"/>
      <c r="CJ24" s="36"/>
      <c r="CK24" s="36"/>
      <c r="CL24" s="36"/>
      <c r="DC24" s="37"/>
      <c r="DD24" s="37"/>
      <c r="DE24" s="37"/>
      <c r="DF24" s="37"/>
    </row>
    <row r="25" spans="1:110" ht="18" x14ac:dyDescent="0.35">
      <c r="A25" s="15" t="s">
        <v>59</v>
      </c>
      <c r="B25" s="15" t="s">
        <v>76</v>
      </c>
      <c r="C25" s="15" t="s">
        <v>36</v>
      </c>
      <c r="D25" s="15" t="s">
        <v>77</v>
      </c>
      <c r="E25" s="33">
        <v>2496</v>
      </c>
      <c r="F25" s="17">
        <f t="shared" si="46"/>
        <v>350</v>
      </c>
      <c r="G25" s="17">
        <f t="shared" si="46"/>
        <v>350</v>
      </c>
      <c r="H25" s="17">
        <f t="shared" si="46"/>
        <v>650</v>
      </c>
      <c r="I25" s="17">
        <f t="shared" si="46"/>
        <v>650</v>
      </c>
      <c r="J25" s="17">
        <f t="shared" si="46"/>
        <v>248</v>
      </c>
      <c r="K25" s="17">
        <f t="shared" si="46"/>
        <v>248</v>
      </c>
      <c r="L25" s="34">
        <v>2496</v>
      </c>
      <c r="M25" s="34">
        <v>350</v>
      </c>
      <c r="N25" s="34">
        <v>350</v>
      </c>
      <c r="O25" s="34">
        <v>650</v>
      </c>
      <c r="P25" s="34">
        <v>650</v>
      </c>
      <c r="Q25" s="34">
        <v>248</v>
      </c>
      <c r="R25" s="34">
        <v>248</v>
      </c>
      <c r="S25" s="34"/>
      <c r="T25" s="34">
        <v>1395</v>
      </c>
      <c r="U25" s="34"/>
      <c r="V25" s="34"/>
      <c r="W25" s="34">
        <v>235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5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6"/>
      <c r="CE25" s="36"/>
      <c r="CF25" s="36"/>
      <c r="CG25" s="36"/>
      <c r="CH25" s="36"/>
      <c r="CI25" s="36"/>
      <c r="CJ25" s="36"/>
      <c r="CK25" s="36"/>
      <c r="CL25" s="36"/>
      <c r="DC25" s="37"/>
      <c r="DD25" s="37"/>
      <c r="DE25" s="37"/>
      <c r="DF25" s="37"/>
    </row>
    <row r="26" spans="1:110" ht="18" x14ac:dyDescent="0.35">
      <c r="A26" s="15" t="s">
        <v>59</v>
      </c>
      <c r="B26" s="15" t="s">
        <v>78</v>
      </c>
      <c r="C26" s="15" t="s">
        <v>36</v>
      </c>
      <c r="D26" s="25" t="s">
        <v>79</v>
      </c>
      <c r="E26" s="33">
        <v>277749</v>
      </c>
      <c r="F26" s="17">
        <f>M26+AA26+AO26+BC26+BQ26</f>
        <v>0</v>
      </c>
      <c r="G26" s="17">
        <f t="shared" si="46"/>
        <v>0</v>
      </c>
      <c r="H26" s="17">
        <f t="shared" si="46"/>
        <v>0</v>
      </c>
      <c r="I26" s="17">
        <f t="shared" si="46"/>
        <v>260269</v>
      </c>
      <c r="J26" s="17">
        <f t="shared" si="46"/>
        <v>0</v>
      </c>
      <c r="K26" s="17">
        <f t="shared" si="46"/>
        <v>17480</v>
      </c>
      <c r="L26" s="34">
        <v>135495</v>
      </c>
      <c r="M26" s="34"/>
      <c r="N26" s="34"/>
      <c r="O26" s="34"/>
      <c r="P26" s="34">
        <v>127826</v>
      </c>
      <c r="Q26" s="34"/>
      <c r="R26" s="34">
        <v>7669</v>
      </c>
      <c r="S26" s="34"/>
      <c r="T26" s="34">
        <v>71812</v>
      </c>
      <c r="U26" s="34">
        <v>12195</v>
      </c>
      <c r="V26" s="34">
        <v>9214</v>
      </c>
      <c r="W26" s="34"/>
      <c r="X26" s="34">
        <v>90104</v>
      </c>
      <c r="Y26" s="34">
        <v>325</v>
      </c>
      <c r="Z26" s="34">
        <v>36986</v>
      </c>
      <c r="AA26" s="34"/>
      <c r="AB26" s="34"/>
      <c r="AC26" s="34"/>
      <c r="AD26" s="34">
        <v>34435</v>
      </c>
      <c r="AE26" s="34"/>
      <c r="AF26" s="34">
        <v>2551</v>
      </c>
      <c r="AG26" s="34">
        <v>392</v>
      </c>
      <c r="AH26" s="34">
        <v>5141</v>
      </c>
      <c r="AI26" s="34">
        <v>4438</v>
      </c>
      <c r="AJ26" s="34">
        <v>1886</v>
      </c>
      <c r="AK26" s="34"/>
      <c r="AL26" s="34">
        <v>9801</v>
      </c>
      <c r="AM26" s="34">
        <v>129</v>
      </c>
      <c r="AN26" s="34">
        <v>54768</v>
      </c>
      <c r="AO26" s="34"/>
      <c r="AP26" s="34"/>
      <c r="AQ26" s="34"/>
      <c r="AR26" s="34">
        <v>50991</v>
      </c>
      <c r="AS26" s="34"/>
      <c r="AT26" s="34">
        <v>3777</v>
      </c>
      <c r="AU26" s="34">
        <v>581</v>
      </c>
      <c r="AV26" s="34">
        <v>7613</v>
      </c>
      <c r="AW26" s="34">
        <v>6572</v>
      </c>
      <c r="AX26" s="34">
        <v>2793</v>
      </c>
      <c r="AY26" s="34"/>
      <c r="AZ26" s="34">
        <v>14513</v>
      </c>
      <c r="BA26" s="34"/>
      <c r="BB26" s="35">
        <v>42676</v>
      </c>
      <c r="BC26" s="34"/>
      <c r="BD26" s="34"/>
      <c r="BE26" s="34"/>
      <c r="BF26" s="34">
        <v>39733</v>
      </c>
      <c r="BG26" s="34"/>
      <c r="BH26" s="34">
        <v>2943</v>
      </c>
      <c r="BI26" s="34">
        <v>452</v>
      </c>
      <c r="BJ26" s="34">
        <v>5932</v>
      </c>
      <c r="BK26" s="34">
        <v>5121</v>
      </c>
      <c r="BL26" s="34">
        <v>2176</v>
      </c>
      <c r="BM26" s="34"/>
      <c r="BN26" s="34">
        <v>11309</v>
      </c>
      <c r="BO26" s="34">
        <v>149</v>
      </c>
      <c r="BP26" s="34">
        <v>7824</v>
      </c>
      <c r="BQ26" s="34"/>
      <c r="BR26" s="34"/>
      <c r="BS26" s="34"/>
      <c r="BT26" s="34">
        <v>7284</v>
      </c>
      <c r="BU26" s="34"/>
      <c r="BV26" s="34">
        <v>540</v>
      </c>
      <c r="BW26" s="34"/>
      <c r="BX26" s="34">
        <v>1088</v>
      </c>
      <c r="BY26" s="34">
        <v>939</v>
      </c>
      <c r="BZ26" s="34">
        <v>399</v>
      </c>
      <c r="CA26" s="34"/>
      <c r="CB26" s="34">
        <v>2073</v>
      </c>
      <c r="CC26" s="34">
        <v>27</v>
      </c>
      <c r="CD26" s="36"/>
      <c r="CE26" s="36"/>
      <c r="CF26" s="36"/>
      <c r="CG26" s="36"/>
      <c r="CH26" s="36"/>
      <c r="CI26" s="36"/>
      <c r="CJ26" s="36"/>
      <c r="CK26" s="36"/>
      <c r="CL26" s="36"/>
      <c r="DC26" s="37"/>
      <c r="DD26" s="37"/>
      <c r="DE26" s="37"/>
      <c r="DF26" s="37"/>
    </row>
    <row r="27" spans="1:110" ht="18" x14ac:dyDescent="0.35">
      <c r="A27" s="15" t="s">
        <v>59</v>
      </c>
      <c r="B27" s="15" t="s">
        <v>80</v>
      </c>
      <c r="C27" s="15" t="s">
        <v>36</v>
      </c>
      <c r="D27" s="15" t="s">
        <v>81</v>
      </c>
      <c r="E27" s="33">
        <v>1500</v>
      </c>
      <c r="F27" s="17">
        <f t="shared" si="46"/>
        <v>1484</v>
      </c>
      <c r="G27" s="17">
        <f t="shared" si="46"/>
        <v>16</v>
      </c>
      <c r="H27" s="17">
        <f t="shared" si="46"/>
        <v>0</v>
      </c>
      <c r="I27" s="17">
        <f t="shared" si="46"/>
        <v>0</v>
      </c>
      <c r="J27" s="17">
        <f t="shared" si="46"/>
        <v>0</v>
      </c>
      <c r="K27" s="17">
        <f t="shared" si="46"/>
        <v>0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>
        <v>900</v>
      </c>
      <c r="AO27" s="34">
        <v>890</v>
      </c>
      <c r="AP27" s="34">
        <v>10</v>
      </c>
      <c r="AQ27" s="34"/>
      <c r="AR27" s="34"/>
      <c r="AS27" s="34"/>
      <c r="AT27" s="34"/>
      <c r="AU27" s="34"/>
      <c r="AV27" s="34"/>
      <c r="AW27" s="34"/>
      <c r="AX27" s="34"/>
      <c r="AY27" s="34">
        <v>900</v>
      </c>
      <c r="AZ27" s="34"/>
      <c r="BA27" s="34"/>
      <c r="BB27" s="35">
        <v>600</v>
      </c>
      <c r="BC27" s="34">
        <v>594</v>
      </c>
      <c r="BD27" s="34">
        <v>6</v>
      </c>
      <c r="BE27" s="34"/>
      <c r="BF27" s="34"/>
      <c r="BG27" s="34"/>
      <c r="BH27" s="34"/>
      <c r="BI27" s="34"/>
      <c r="BJ27" s="34"/>
      <c r="BK27" s="34"/>
      <c r="BL27" s="34"/>
      <c r="BM27" s="34">
        <v>600</v>
      </c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6"/>
      <c r="CE27" s="36"/>
      <c r="CF27" s="36"/>
      <c r="CG27" s="36"/>
      <c r="CH27" s="36"/>
      <c r="CI27" s="36"/>
      <c r="CJ27" s="36"/>
      <c r="CK27" s="36"/>
      <c r="CL27" s="36"/>
      <c r="DC27" s="37"/>
      <c r="DD27" s="37"/>
      <c r="DE27" s="37"/>
      <c r="DF27" s="37"/>
    </row>
    <row r="28" spans="1:110" ht="18" x14ac:dyDescent="0.35">
      <c r="A28" s="15" t="s">
        <v>59</v>
      </c>
      <c r="B28" s="15" t="s">
        <v>82</v>
      </c>
      <c r="C28" s="15" t="s">
        <v>36</v>
      </c>
      <c r="D28" s="15" t="s">
        <v>83</v>
      </c>
      <c r="E28" s="33"/>
      <c r="F28" s="17">
        <f t="shared" si="46"/>
        <v>0</v>
      </c>
      <c r="G28" s="17">
        <f t="shared" si="46"/>
        <v>0</v>
      </c>
      <c r="H28" s="17">
        <f t="shared" si="46"/>
        <v>0</v>
      </c>
      <c r="I28" s="17">
        <f t="shared" si="46"/>
        <v>0</v>
      </c>
      <c r="J28" s="17">
        <f t="shared" si="46"/>
        <v>0</v>
      </c>
      <c r="K28" s="17">
        <f t="shared" si="46"/>
        <v>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5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6"/>
      <c r="CE28" s="36"/>
      <c r="CF28" s="36"/>
      <c r="CG28" s="36"/>
      <c r="CH28" s="36"/>
      <c r="CI28" s="36"/>
      <c r="CJ28" s="36"/>
      <c r="CK28" s="36"/>
      <c r="CL28" s="36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</row>
    <row r="29" spans="1:110" ht="18" x14ac:dyDescent="0.35">
      <c r="A29" s="15" t="s">
        <v>59</v>
      </c>
      <c r="B29" s="15" t="s">
        <v>82</v>
      </c>
      <c r="C29" s="15" t="s">
        <v>36</v>
      </c>
      <c r="D29" s="15" t="s">
        <v>84</v>
      </c>
      <c r="E29" s="40"/>
      <c r="F29" s="17">
        <f t="shared" si="46"/>
        <v>0</v>
      </c>
      <c r="G29" s="17">
        <f t="shared" si="46"/>
        <v>0</v>
      </c>
      <c r="H29" s="17">
        <f t="shared" si="46"/>
        <v>0</v>
      </c>
      <c r="I29" s="17">
        <f t="shared" si="46"/>
        <v>0</v>
      </c>
      <c r="J29" s="17">
        <f t="shared" si="46"/>
        <v>0</v>
      </c>
      <c r="K29" s="17">
        <f t="shared" si="46"/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4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6"/>
      <c r="CE29" s="36"/>
      <c r="CF29" s="36"/>
      <c r="CG29" s="36"/>
      <c r="CH29" s="36"/>
      <c r="CI29" s="36"/>
      <c r="CJ29" s="36"/>
      <c r="CK29" s="36"/>
      <c r="CL29" s="36"/>
    </row>
    <row r="30" spans="1:110" ht="18" x14ac:dyDescent="0.35">
      <c r="A30" s="25" t="s">
        <v>85</v>
      </c>
      <c r="B30" s="15" t="s">
        <v>86</v>
      </c>
      <c r="C30" s="15" t="s">
        <v>36</v>
      </c>
      <c r="D30" s="25" t="s">
        <v>87</v>
      </c>
      <c r="E30" s="33">
        <v>21085</v>
      </c>
      <c r="F30" s="17">
        <f t="shared" si="46"/>
        <v>12968</v>
      </c>
      <c r="G30" s="17">
        <f t="shared" si="46"/>
        <v>6279</v>
      </c>
      <c r="H30" s="17">
        <f t="shared" si="46"/>
        <v>1228</v>
      </c>
      <c r="I30" s="17">
        <f t="shared" si="46"/>
        <v>610</v>
      </c>
      <c r="J30" s="17">
        <f t="shared" si="46"/>
        <v>0</v>
      </c>
      <c r="K30" s="17">
        <f t="shared" si="46"/>
        <v>0</v>
      </c>
      <c r="L30" s="34">
        <v>8371</v>
      </c>
      <c r="M30" s="34">
        <v>5007</v>
      </c>
      <c r="N30" s="34">
        <v>2696</v>
      </c>
      <c r="O30" s="34">
        <v>434</v>
      </c>
      <c r="P30" s="34">
        <v>234</v>
      </c>
      <c r="Q30" s="34"/>
      <c r="R30" s="34"/>
      <c r="S30" s="34"/>
      <c r="T30" s="34">
        <v>4436.63</v>
      </c>
      <c r="U30" s="34"/>
      <c r="V30" s="34">
        <v>167.42000000000002</v>
      </c>
      <c r="W30" s="34">
        <v>8371</v>
      </c>
      <c r="X30" s="34">
        <v>5022.5999999999995</v>
      </c>
      <c r="Y30" s="34"/>
      <c r="Z30" s="42">
        <v>4679</v>
      </c>
      <c r="AA30" s="34">
        <v>3247</v>
      </c>
      <c r="AB30" s="34">
        <v>967</v>
      </c>
      <c r="AC30" s="34">
        <v>358</v>
      </c>
      <c r="AD30" s="34">
        <v>107</v>
      </c>
      <c r="AE30" s="34">
        <v>0</v>
      </c>
      <c r="AF30" s="34">
        <v>0</v>
      </c>
      <c r="AG30" s="34"/>
      <c r="AH30" s="34">
        <v>655.06000000000006</v>
      </c>
      <c r="AI30" s="34"/>
      <c r="AJ30" s="34">
        <v>93.58</v>
      </c>
      <c r="AK30" s="34">
        <v>4679</v>
      </c>
      <c r="AL30" s="34">
        <v>233.95000000000002</v>
      </c>
      <c r="AM30" s="34"/>
      <c r="AN30" s="34">
        <v>2154</v>
      </c>
      <c r="AO30" s="34">
        <v>1120</v>
      </c>
      <c r="AP30" s="34">
        <v>897</v>
      </c>
      <c r="AQ30" s="34">
        <v>69</v>
      </c>
      <c r="AR30" s="34">
        <v>68</v>
      </c>
      <c r="AS30" s="34">
        <v>0</v>
      </c>
      <c r="AT30" s="34">
        <v>0</v>
      </c>
      <c r="AU30" s="34"/>
      <c r="AV30" s="34">
        <v>301.56</v>
      </c>
      <c r="AW30" s="34"/>
      <c r="AX30" s="34">
        <v>43.08</v>
      </c>
      <c r="AY30" s="34">
        <v>2154</v>
      </c>
      <c r="AZ30" s="34">
        <v>107.7</v>
      </c>
      <c r="BA30" s="34"/>
      <c r="BB30" s="35">
        <v>2128</v>
      </c>
      <c r="BC30" s="34">
        <v>921</v>
      </c>
      <c r="BD30" s="34">
        <v>921</v>
      </c>
      <c r="BE30" s="34">
        <v>143</v>
      </c>
      <c r="BF30" s="34">
        <v>143</v>
      </c>
      <c r="BG30" s="34"/>
      <c r="BH30" s="34">
        <v>0</v>
      </c>
      <c r="BI30" s="34"/>
      <c r="BJ30" s="34">
        <v>297.92</v>
      </c>
      <c r="BK30" s="34"/>
      <c r="BL30" s="34">
        <v>42.56</v>
      </c>
      <c r="BM30" s="34">
        <v>2128</v>
      </c>
      <c r="BN30" s="34">
        <v>106.4</v>
      </c>
      <c r="BO30" s="34"/>
      <c r="BP30" s="34">
        <v>3753</v>
      </c>
      <c r="BQ30" s="34">
        <v>2673</v>
      </c>
      <c r="BR30" s="34">
        <v>798</v>
      </c>
      <c r="BS30" s="34">
        <v>224</v>
      </c>
      <c r="BT30" s="34">
        <v>58</v>
      </c>
      <c r="BU30" s="34">
        <v>0</v>
      </c>
      <c r="BV30" s="34">
        <v>0</v>
      </c>
      <c r="BW30" s="34"/>
      <c r="BX30" s="34">
        <v>525.42000000000007</v>
      </c>
      <c r="BY30" s="34"/>
      <c r="BZ30" s="34">
        <v>75.06</v>
      </c>
      <c r="CA30" s="34">
        <v>3753</v>
      </c>
      <c r="CB30" s="34">
        <v>187.65</v>
      </c>
      <c r="CC30" s="34"/>
      <c r="CE30" s="37"/>
      <c r="CF30" s="37"/>
      <c r="CV30" s="37"/>
      <c r="CW30" s="37"/>
      <c r="CX30" s="37"/>
    </row>
    <row r="31" spans="1:110" ht="18" x14ac:dyDescent="0.35">
      <c r="A31" s="25" t="s">
        <v>85</v>
      </c>
      <c r="B31" s="15" t="s">
        <v>88</v>
      </c>
      <c r="C31" s="15" t="s">
        <v>36</v>
      </c>
      <c r="D31" s="25" t="s">
        <v>89</v>
      </c>
      <c r="E31" s="33">
        <v>246940.06756163371</v>
      </c>
      <c r="F31" s="17">
        <f t="shared" si="46"/>
        <v>280225.25858079805</v>
      </c>
      <c r="G31" s="17">
        <f t="shared" si="46"/>
        <v>295180.44978316926</v>
      </c>
      <c r="H31" s="17">
        <f t="shared" si="46"/>
        <v>3690</v>
      </c>
      <c r="I31" s="17">
        <f t="shared" si="46"/>
        <v>5626</v>
      </c>
      <c r="J31" s="17">
        <f t="shared" si="46"/>
        <v>0</v>
      </c>
      <c r="K31" s="17">
        <f t="shared" si="46"/>
        <v>0</v>
      </c>
      <c r="L31" s="34">
        <v>486267.82999999996</v>
      </c>
      <c r="M31" s="34">
        <v>233100.69999999998</v>
      </c>
      <c r="N31" s="34">
        <v>245837.12999999998</v>
      </c>
      <c r="O31" s="34">
        <v>2859</v>
      </c>
      <c r="P31" s="34">
        <v>4471</v>
      </c>
      <c r="Q31" s="34"/>
      <c r="R31" s="34"/>
      <c r="S31" s="34"/>
      <c r="T31" s="34">
        <v>257721.94989999998</v>
      </c>
      <c r="U31" s="34"/>
      <c r="V31" s="34">
        <v>9725.3565999999992</v>
      </c>
      <c r="W31" s="34">
        <v>8371</v>
      </c>
      <c r="X31" s="34">
        <v>291760.69799999997</v>
      </c>
      <c r="Y31" s="34"/>
      <c r="Z31" s="42">
        <v>19690.575672793471</v>
      </c>
      <c r="AA31" s="34">
        <v>9424.9117161596132</v>
      </c>
      <c r="AB31" s="34">
        <v>9868.6639566338599</v>
      </c>
      <c r="AC31" s="34">
        <v>234</v>
      </c>
      <c r="AD31" s="34">
        <v>163</v>
      </c>
      <c r="AE31" s="34"/>
      <c r="AF31" s="34"/>
      <c r="AG31" s="34"/>
      <c r="AH31" s="34">
        <v>2756.6805941910861</v>
      </c>
      <c r="AI31" s="34"/>
      <c r="AJ31" s="34">
        <v>393.81151345586943</v>
      </c>
      <c r="AK31" s="34">
        <v>4679</v>
      </c>
      <c r="AL31" s="34">
        <v>984.52878363967363</v>
      </c>
      <c r="AM31" s="34"/>
      <c r="AN31" s="34">
        <v>59072.727018380436</v>
      </c>
      <c r="AO31" s="34">
        <v>28274.735148478841</v>
      </c>
      <c r="AP31" s="34">
        <v>29605.991869901591</v>
      </c>
      <c r="AQ31" s="34">
        <v>477</v>
      </c>
      <c r="AR31" s="34">
        <v>715</v>
      </c>
      <c r="AS31" s="34"/>
      <c r="AT31" s="34"/>
      <c r="AU31" s="34"/>
      <c r="AV31" s="34">
        <v>8270.1817825732614</v>
      </c>
      <c r="AW31" s="34"/>
      <c r="AX31" s="34">
        <v>1181.4545403676088</v>
      </c>
      <c r="AY31" s="34">
        <v>2154</v>
      </c>
      <c r="AZ31" s="34">
        <v>2953.6363509190219</v>
      </c>
      <c r="BA31" s="34"/>
      <c r="BB31" s="35">
        <v>14768.181754595109</v>
      </c>
      <c r="BC31" s="34">
        <v>7068.6837871197104</v>
      </c>
      <c r="BD31" s="34">
        <v>7401.4979674753977</v>
      </c>
      <c r="BE31" s="34">
        <v>63</v>
      </c>
      <c r="BF31" s="34">
        <v>235</v>
      </c>
      <c r="BG31" s="34"/>
      <c r="BH31" s="34"/>
      <c r="BI31" s="34"/>
      <c r="BJ31" s="34">
        <v>2067.5454456433154</v>
      </c>
      <c r="BK31" s="34"/>
      <c r="BL31" s="34">
        <v>295.36363509190221</v>
      </c>
      <c r="BM31" s="34">
        <v>2128</v>
      </c>
      <c r="BN31" s="34">
        <v>738.40908772975547</v>
      </c>
      <c r="BO31" s="34"/>
      <c r="BP31" s="34">
        <v>4922.3939181983696</v>
      </c>
      <c r="BQ31" s="34">
        <v>2356.2279290399033</v>
      </c>
      <c r="BR31" s="34">
        <v>2467.1659891584659</v>
      </c>
      <c r="BS31" s="34">
        <v>57</v>
      </c>
      <c r="BT31" s="34">
        <v>42</v>
      </c>
      <c r="BU31" s="34"/>
      <c r="BV31" s="34"/>
      <c r="BW31" s="34"/>
      <c r="BX31" s="34">
        <v>689.13514854777179</v>
      </c>
      <c r="BY31" s="34"/>
      <c r="BZ31" s="34">
        <v>98.447878363967391</v>
      </c>
      <c r="CA31" s="34">
        <v>3757</v>
      </c>
      <c r="CB31" s="34">
        <v>246.11969590991851</v>
      </c>
      <c r="CC31" s="34"/>
      <c r="CE31" s="37"/>
      <c r="CF31" s="37"/>
      <c r="CV31" s="37"/>
      <c r="CW31" s="37"/>
      <c r="CX31" s="37"/>
    </row>
    <row r="32" spans="1:110" ht="18" x14ac:dyDescent="0.35">
      <c r="A32" s="25" t="s">
        <v>85</v>
      </c>
      <c r="B32" s="15" t="s">
        <v>90</v>
      </c>
      <c r="C32" s="15" t="s">
        <v>44</v>
      </c>
      <c r="D32" s="15" t="s">
        <v>91</v>
      </c>
      <c r="E32" s="33">
        <v>77599</v>
      </c>
      <c r="F32" s="17">
        <f t="shared" si="46"/>
        <v>39353</v>
      </c>
      <c r="G32" s="17">
        <f t="shared" si="46"/>
        <v>31810</v>
      </c>
      <c r="H32" s="17">
        <f t="shared" si="46"/>
        <v>9080</v>
      </c>
      <c r="I32" s="17">
        <f t="shared" si="46"/>
        <v>0</v>
      </c>
      <c r="J32" s="17">
        <f t="shared" si="46"/>
        <v>0</v>
      </c>
      <c r="K32" s="17">
        <f t="shared" si="46"/>
        <v>0</v>
      </c>
      <c r="L32" s="34">
        <v>47553</v>
      </c>
      <c r="M32" s="34">
        <v>34417</v>
      </c>
      <c r="N32" s="34">
        <v>13136</v>
      </c>
      <c r="O32" s="34">
        <v>0</v>
      </c>
      <c r="P32" s="34">
        <v>0</v>
      </c>
      <c r="Q32" s="34">
        <v>0</v>
      </c>
      <c r="R32" s="34">
        <v>0</v>
      </c>
      <c r="S32" s="34"/>
      <c r="T32" s="34">
        <v>25203.09</v>
      </c>
      <c r="U32" s="34"/>
      <c r="V32" s="34">
        <v>951.06000000000006</v>
      </c>
      <c r="W32" s="34">
        <v>0</v>
      </c>
      <c r="X32" s="34">
        <v>28531.8</v>
      </c>
      <c r="Y32" s="34"/>
      <c r="Z32" s="42">
        <v>3646</v>
      </c>
      <c r="AA32" s="34">
        <v>2292</v>
      </c>
      <c r="AB32" s="34">
        <v>1354</v>
      </c>
      <c r="AC32" s="34"/>
      <c r="AD32" s="34"/>
      <c r="AE32" s="34"/>
      <c r="AF32" s="34"/>
      <c r="AG32" s="34"/>
      <c r="AH32" s="34">
        <v>510.44000000000005</v>
      </c>
      <c r="AI32" s="34"/>
      <c r="AJ32" s="34">
        <v>72.92</v>
      </c>
      <c r="AK32" s="34">
        <v>0</v>
      </c>
      <c r="AL32" s="34">
        <v>182.3</v>
      </c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5">
        <v>23756</v>
      </c>
      <c r="BC32" s="34"/>
      <c r="BD32" s="34">
        <v>15729</v>
      </c>
      <c r="BE32" s="34">
        <v>8027</v>
      </c>
      <c r="BF32" s="34"/>
      <c r="BG32" s="34"/>
      <c r="BH32" s="34"/>
      <c r="BI32" s="34"/>
      <c r="BJ32" s="34"/>
      <c r="BK32" s="34">
        <v>3325.84</v>
      </c>
      <c r="BL32" s="34"/>
      <c r="BM32" s="34">
        <v>475.12</v>
      </c>
      <c r="BN32" s="34"/>
      <c r="BO32" s="34">
        <v>1187.8</v>
      </c>
      <c r="BP32" s="34"/>
      <c r="BQ32" s="34">
        <v>2644</v>
      </c>
      <c r="BR32" s="34">
        <v>1591</v>
      </c>
      <c r="BS32" s="34">
        <v>1053</v>
      </c>
      <c r="BT32" s="34"/>
      <c r="BU32" s="34"/>
      <c r="BV32" s="34"/>
      <c r="BW32" s="34"/>
      <c r="BX32" s="34"/>
      <c r="BY32" s="34">
        <v>370.16</v>
      </c>
      <c r="BZ32" s="34"/>
      <c r="CA32" s="34">
        <v>52.88</v>
      </c>
      <c r="CB32" s="34">
        <v>0</v>
      </c>
      <c r="CC32" s="34">
        <v>132.20000000000002</v>
      </c>
    </row>
    <row r="33" spans="1:81" ht="18" x14ac:dyDescent="0.35">
      <c r="A33" s="25" t="s">
        <v>85</v>
      </c>
      <c r="B33" s="15" t="s">
        <v>90</v>
      </c>
      <c r="C33" s="15" t="s">
        <v>44</v>
      </c>
      <c r="D33" s="15" t="s">
        <v>92</v>
      </c>
      <c r="E33" s="33">
        <v>17805</v>
      </c>
      <c r="F33" s="17">
        <f t="shared" si="46"/>
        <v>64265</v>
      </c>
      <c r="G33" s="17">
        <f t="shared" si="46"/>
        <v>59405</v>
      </c>
      <c r="H33" s="17">
        <f t="shared" si="46"/>
        <v>5730</v>
      </c>
      <c r="I33" s="17">
        <f t="shared" si="46"/>
        <v>2203</v>
      </c>
      <c r="J33" s="17">
        <f t="shared" si="46"/>
        <v>177</v>
      </c>
      <c r="K33" s="17">
        <f t="shared" si="46"/>
        <v>0</v>
      </c>
      <c r="L33" s="34">
        <v>118175</v>
      </c>
      <c r="M33" s="34">
        <v>60473</v>
      </c>
      <c r="N33" s="34">
        <v>53627</v>
      </c>
      <c r="O33" s="34">
        <v>2160</v>
      </c>
      <c r="P33" s="34">
        <v>1915</v>
      </c>
      <c r="Q33" s="34">
        <v>0</v>
      </c>
      <c r="R33" s="34">
        <v>0</v>
      </c>
      <c r="S33" s="34"/>
      <c r="T33" s="34">
        <v>62632.75</v>
      </c>
      <c r="U33" s="34"/>
      <c r="V33" s="34">
        <v>2363.5</v>
      </c>
      <c r="W33" s="34">
        <v>8371</v>
      </c>
      <c r="X33" s="34">
        <v>70905</v>
      </c>
      <c r="Y33" s="34"/>
      <c r="Z33" s="42">
        <v>5495</v>
      </c>
      <c r="AA33" s="34">
        <v>2992</v>
      </c>
      <c r="AB33" s="34">
        <v>2258</v>
      </c>
      <c r="AC33" s="34">
        <v>140</v>
      </c>
      <c r="AD33" s="34">
        <v>105</v>
      </c>
      <c r="AE33" s="34">
        <v>0</v>
      </c>
      <c r="AF33" s="34">
        <v>0</v>
      </c>
      <c r="AG33" s="34"/>
      <c r="AH33" s="34">
        <v>769.30000000000007</v>
      </c>
      <c r="AI33" s="34"/>
      <c r="AJ33" s="34">
        <v>109.9</v>
      </c>
      <c r="AK33" s="34">
        <v>4679</v>
      </c>
      <c r="AL33" s="34">
        <v>274.75</v>
      </c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5">
        <v>6510</v>
      </c>
      <c r="BC33" s="34"/>
      <c r="BD33" s="34">
        <v>3100</v>
      </c>
      <c r="BE33" s="34">
        <v>3100</v>
      </c>
      <c r="BF33" s="34">
        <v>155</v>
      </c>
      <c r="BG33" s="34">
        <v>155</v>
      </c>
      <c r="BH33" s="34">
        <v>0</v>
      </c>
      <c r="BI33" s="34">
        <v>0</v>
      </c>
      <c r="BJ33" s="34"/>
      <c r="BK33" s="34">
        <v>911.40000000000009</v>
      </c>
      <c r="BL33" s="34"/>
      <c r="BM33" s="34">
        <v>130.19999999999999</v>
      </c>
      <c r="BN33" s="34">
        <v>2128</v>
      </c>
      <c r="BO33" s="34">
        <v>325.5</v>
      </c>
      <c r="BP33" s="34"/>
      <c r="BQ33" s="34">
        <v>800</v>
      </c>
      <c r="BR33" s="34">
        <v>420</v>
      </c>
      <c r="BS33" s="34">
        <v>330</v>
      </c>
      <c r="BT33" s="34">
        <v>28</v>
      </c>
      <c r="BU33" s="34">
        <v>22</v>
      </c>
      <c r="BV33" s="34">
        <v>0</v>
      </c>
      <c r="BW33" s="34">
        <v>0</v>
      </c>
      <c r="BX33" s="34"/>
      <c r="BY33" s="34">
        <v>112.00000000000001</v>
      </c>
      <c r="BZ33" s="34"/>
      <c r="CA33" s="34">
        <v>16</v>
      </c>
      <c r="CB33" s="34">
        <v>3757</v>
      </c>
      <c r="CC33" s="34">
        <v>40</v>
      </c>
    </row>
    <row r="34" spans="1:81" ht="18" x14ac:dyDescent="0.35">
      <c r="A34" s="25" t="s">
        <v>85</v>
      </c>
      <c r="B34" s="15" t="s">
        <v>90</v>
      </c>
      <c r="C34" s="15" t="s">
        <v>44</v>
      </c>
      <c r="D34" s="15" t="s">
        <v>93</v>
      </c>
      <c r="E34" s="33">
        <v>281409.52</v>
      </c>
      <c r="F34" s="17">
        <f t="shared" si="46"/>
        <v>162991.80000000002</v>
      </c>
      <c r="G34" s="17">
        <f t="shared" si="46"/>
        <v>173388.6</v>
      </c>
      <c r="H34" s="17">
        <f t="shared" si="46"/>
        <v>16756.7</v>
      </c>
      <c r="I34" s="17">
        <f t="shared" si="46"/>
        <v>5275.8</v>
      </c>
      <c r="J34" s="17">
        <f t="shared" si="46"/>
        <v>371.70000000000005</v>
      </c>
      <c r="K34" s="17">
        <f t="shared" si="46"/>
        <v>0</v>
      </c>
      <c r="L34" s="34">
        <v>317884.5</v>
      </c>
      <c r="M34" s="34">
        <v>148554.9</v>
      </c>
      <c r="N34" s="34">
        <v>157973.4</v>
      </c>
      <c r="O34" s="34">
        <v>6656.4000000000005</v>
      </c>
      <c r="P34" s="34">
        <v>4699.8</v>
      </c>
      <c r="Q34" s="34">
        <v>0</v>
      </c>
      <c r="R34" s="34">
        <v>0</v>
      </c>
      <c r="S34" s="34"/>
      <c r="T34" s="34">
        <v>168478.785</v>
      </c>
      <c r="U34" s="34"/>
      <c r="V34" s="34">
        <v>6357.6900000000005</v>
      </c>
      <c r="W34" s="34">
        <v>8371</v>
      </c>
      <c r="X34" s="34">
        <v>190730.69999999998</v>
      </c>
      <c r="Y34" s="34"/>
      <c r="Z34" s="42">
        <v>16521.800000000003</v>
      </c>
      <c r="AA34" s="34">
        <v>7414.2</v>
      </c>
      <c r="AB34" s="34">
        <v>8813.7000000000007</v>
      </c>
      <c r="AC34" s="34">
        <v>25.700000000000003</v>
      </c>
      <c r="AD34" s="34">
        <v>268.2</v>
      </c>
      <c r="AE34" s="34"/>
      <c r="AF34" s="34"/>
      <c r="AG34" s="34"/>
      <c r="AH34" s="34">
        <v>2313.0520000000006</v>
      </c>
      <c r="AI34" s="34"/>
      <c r="AJ34" s="34">
        <v>330.43600000000009</v>
      </c>
      <c r="AK34" s="34">
        <v>4679</v>
      </c>
      <c r="AL34" s="34">
        <v>826.09000000000015</v>
      </c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5">
        <v>10332.900000000001</v>
      </c>
      <c r="BC34" s="34"/>
      <c r="BD34" s="34">
        <v>3865.5</v>
      </c>
      <c r="BE34" s="34">
        <v>6116.4000000000005</v>
      </c>
      <c r="BF34" s="34">
        <v>169.20000000000002</v>
      </c>
      <c r="BG34" s="34">
        <v>181.8</v>
      </c>
      <c r="BH34" s="34"/>
      <c r="BI34" s="34"/>
      <c r="BJ34" s="34"/>
      <c r="BK34" s="34">
        <v>1446.6060000000004</v>
      </c>
      <c r="BL34" s="34"/>
      <c r="BM34" s="34">
        <v>206.65800000000004</v>
      </c>
      <c r="BN34" s="34">
        <v>2128</v>
      </c>
      <c r="BO34" s="34">
        <v>516.6450000000001</v>
      </c>
      <c r="BP34" s="34"/>
      <c r="BQ34" s="34">
        <v>7022.7000000000007</v>
      </c>
      <c r="BR34" s="34">
        <v>2736</v>
      </c>
      <c r="BS34" s="34">
        <v>3958.2000000000003</v>
      </c>
      <c r="BT34" s="34">
        <v>138.6</v>
      </c>
      <c r="BU34" s="34">
        <v>189.9</v>
      </c>
      <c r="BV34" s="34"/>
      <c r="BW34" s="34"/>
      <c r="BX34" s="34"/>
      <c r="BY34" s="34">
        <v>983.17800000000022</v>
      </c>
      <c r="BZ34" s="34"/>
      <c r="CA34" s="34">
        <v>140.45400000000001</v>
      </c>
      <c r="CB34" s="34">
        <v>3757</v>
      </c>
      <c r="CC34" s="34">
        <v>351.13500000000005</v>
      </c>
    </row>
    <row r="35" spans="1:81" ht="18" x14ac:dyDescent="0.35">
      <c r="A35" s="25" t="s">
        <v>85</v>
      </c>
      <c r="B35" s="15" t="s">
        <v>90</v>
      </c>
      <c r="C35" s="15" t="s">
        <v>44</v>
      </c>
      <c r="D35" s="25" t="s">
        <v>94</v>
      </c>
      <c r="E35" s="33">
        <v>246013.19999999998</v>
      </c>
      <c r="F35" s="17">
        <f t="shared" si="46"/>
        <v>114898.80000000002</v>
      </c>
      <c r="G35" s="17">
        <f t="shared" si="46"/>
        <v>119391.2</v>
      </c>
      <c r="H35" s="17">
        <f t="shared" si="46"/>
        <v>7253.7999999999993</v>
      </c>
      <c r="I35" s="17">
        <f t="shared" si="46"/>
        <v>7152</v>
      </c>
      <c r="J35" s="17">
        <f t="shared" si="46"/>
        <v>86</v>
      </c>
      <c r="K35" s="17">
        <f t="shared" si="46"/>
        <v>0</v>
      </c>
      <c r="L35" s="34">
        <v>114568.8</v>
      </c>
      <c r="M35" s="34">
        <v>54944.4</v>
      </c>
      <c r="N35" s="34">
        <v>55295.4</v>
      </c>
      <c r="O35" s="34">
        <v>1709</v>
      </c>
      <c r="P35" s="34">
        <v>2620</v>
      </c>
      <c r="Q35" s="34">
        <v>0</v>
      </c>
      <c r="R35" s="34">
        <v>0</v>
      </c>
      <c r="S35" s="34"/>
      <c r="T35" s="34">
        <v>60721.464000000007</v>
      </c>
      <c r="U35" s="34"/>
      <c r="V35" s="34">
        <v>2291.3760000000002</v>
      </c>
      <c r="W35" s="34">
        <v>8371</v>
      </c>
      <c r="X35" s="34">
        <v>68741.279999999999</v>
      </c>
      <c r="Y35" s="34"/>
      <c r="Z35" s="42">
        <v>5924.2000000000007</v>
      </c>
      <c r="AA35" s="34">
        <v>3221.6000000000004</v>
      </c>
      <c r="AB35" s="34">
        <v>2407.6</v>
      </c>
      <c r="AC35" s="34">
        <v>173</v>
      </c>
      <c r="AD35" s="34">
        <v>122</v>
      </c>
      <c r="AE35" s="34"/>
      <c r="AF35" s="34"/>
      <c r="AG35" s="34"/>
      <c r="AH35" s="34">
        <v>829.38800000000015</v>
      </c>
      <c r="AI35" s="34"/>
      <c r="AJ35" s="34">
        <v>118.48400000000002</v>
      </c>
      <c r="AK35" s="34">
        <v>4679</v>
      </c>
      <c r="AL35" s="34">
        <v>296.21000000000004</v>
      </c>
      <c r="AM35" s="34"/>
      <c r="AN35" s="34">
        <v>120774</v>
      </c>
      <c r="AO35" s="34">
        <v>53964.200000000004</v>
      </c>
      <c r="AP35" s="34">
        <v>59736.800000000003</v>
      </c>
      <c r="AQ35" s="34">
        <v>2815</v>
      </c>
      <c r="AR35" s="34">
        <v>4258</v>
      </c>
      <c r="AS35" s="34"/>
      <c r="AT35" s="34"/>
      <c r="AU35" s="34"/>
      <c r="AV35" s="34">
        <v>16908.36</v>
      </c>
      <c r="AW35" s="34"/>
      <c r="AX35" s="34">
        <v>2415.48</v>
      </c>
      <c r="AY35" s="34">
        <v>2154</v>
      </c>
      <c r="AZ35" s="34">
        <v>6038.7000000000007</v>
      </c>
      <c r="BA35" s="34"/>
      <c r="BB35" s="35">
        <v>1977.6000000000001</v>
      </c>
      <c r="BC35" s="34"/>
      <c r="BD35" s="34">
        <v>759.2</v>
      </c>
      <c r="BE35" s="34">
        <v>1123.4000000000001</v>
      </c>
      <c r="BF35" s="34">
        <v>69</v>
      </c>
      <c r="BG35" s="34">
        <v>26</v>
      </c>
      <c r="BH35" s="34"/>
      <c r="BI35" s="34"/>
      <c r="BJ35" s="34"/>
      <c r="BK35" s="34">
        <v>276.86400000000003</v>
      </c>
      <c r="BL35" s="34"/>
      <c r="BM35" s="34">
        <v>39.552000000000007</v>
      </c>
      <c r="BN35" s="34">
        <v>2128</v>
      </c>
      <c r="BO35" s="34">
        <v>98.88000000000001</v>
      </c>
      <c r="BP35" s="34"/>
      <c r="BQ35" s="34">
        <v>2768.6000000000004</v>
      </c>
      <c r="BR35" s="34">
        <v>1192.2</v>
      </c>
      <c r="BS35" s="34">
        <v>1433.4</v>
      </c>
      <c r="BT35" s="34">
        <v>83</v>
      </c>
      <c r="BU35" s="34">
        <v>60</v>
      </c>
      <c r="BV35" s="34"/>
      <c r="BW35" s="34"/>
      <c r="BX35" s="34"/>
      <c r="BY35" s="34">
        <v>387.6040000000001</v>
      </c>
      <c r="BZ35" s="34"/>
      <c r="CA35" s="34">
        <v>55.372000000000007</v>
      </c>
      <c r="CB35" s="34">
        <v>3757</v>
      </c>
      <c r="CC35" s="34">
        <v>138.43000000000004</v>
      </c>
    </row>
    <row r="36" spans="1:81" ht="29.4" x14ac:dyDescent="0.35">
      <c r="A36" s="25" t="s">
        <v>85</v>
      </c>
      <c r="B36" s="15" t="s">
        <v>90</v>
      </c>
      <c r="C36" s="15" t="s">
        <v>44</v>
      </c>
      <c r="D36" s="43" t="s">
        <v>95</v>
      </c>
      <c r="E36" s="33">
        <v>307515.5</v>
      </c>
      <c r="F36" s="17">
        <f t="shared" si="46"/>
        <v>574494</v>
      </c>
      <c r="G36" s="17">
        <f t="shared" si="46"/>
        <v>596956</v>
      </c>
      <c r="H36" s="17">
        <f t="shared" si="46"/>
        <v>36271</v>
      </c>
      <c r="I36" s="17">
        <f t="shared" si="46"/>
        <v>35539</v>
      </c>
      <c r="J36" s="17">
        <f t="shared" si="46"/>
        <v>645</v>
      </c>
      <c r="K36" s="17">
        <f t="shared" si="46"/>
        <v>0</v>
      </c>
      <c r="L36" s="34">
        <v>572845</v>
      </c>
      <c r="M36" s="34">
        <v>274722</v>
      </c>
      <c r="N36" s="34">
        <v>276477</v>
      </c>
      <c r="O36" s="34">
        <v>8547</v>
      </c>
      <c r="P36" s="34">
        <v>13099</v>
      </c>
      <c r="Q36" s="34">
        <v>0</v>
      </c>
      <c r="R36" s="34">
        <v>0</v>
      </c>
      <c r="S36" s="34"/>
      <c r="T36" s="34">
        <v>303607.85000000003</v>
      </c>
      <c r="U36" s="34"/>
      <c r="V36" s="34">
        <v>11456.9</v>
      </c>
      <c r="W36" s="34">
        <v>8371</v>
      </c>
      <c r="X36" s="34">
        <v>343707</v>
      </c>
      <c r="Y36" s="34"/>
      <c r="Z36" s="42">
        <v>29621</v>
      </c>
      <c r="AA36" s="34">
        <v>16108</v>
      </c>
      <c r="AB36" s="34">
        <v>12038</v>
      </c>
      <c r="AC36" s="34">
        <v>867</v>
      </c>
      <c r="AD36" s="34">
        <v>608</v>
      </c>
      <c r="AE36" s="34">
        <v>0</v>
      </c>
      <c r="AF36" s="34">
        <v>0</v>
      </c>
      <c r="AG36" s="34"/>
      <c r="AH36" s="34">
        <v>4146.9400000000005</v>
      </c>
      <c r="AI36" s="34"/>
      <c r="AJ36" s="34">
        <v>592.41999999999996</v>
      </c>
      <c r="AK36" s="34">
        <v>4679</v>
      </c>
      <c r="AL36" s="34">
        <v>1481.0500000000002</v>
      </c>
      <c r="AM36" s="34"/>
      <c r="AN36" s="34">
        <v>603867</v>
      </c>
      <c r="AO36" s="34">
        <v>269821</v>
      </c>
      <c r="AP36" s="34">
        <v>298684</v>
      </c>
      <c r="AQ36" s="34">
        <v>14073</v>
      </c>
      <c r="AR36" s="34">
        <v>21289</v>
      </c>
      <c r="AS36" s="34">
        <v>0</v>
      </c>
      <c r="AT36" s="34">
        <v>0</v>
      </c>
      <c r="AU36" s="34"/>
      <c r="AV36" s="34">
        <v>84541.38</v>
      </c>
      <c r="AW36" s="34"/>
      <c r="AX36" s="34">
        <v>12077.34</v>
      </c>
      <c r="AY36" s="34">
        <v>2154</v>
      </c>
      <c r="AZ36" s="34">
        <v>30193.350000000002</v>
      </c>
      <c r="BA36" s="34"/>
      <c r="BB36" s="35">
        <v>9886</v>
      </c>
      <c r="BC36" s="34"/>
      <c r="BD36" s="34">
        <v>3796</v>
      </c>
      <c r="BE36" s="34">
        <v>5617</v>
      </c>
      <c r="BF36" s="34">
        <v>128</v>
      </c>
      <c r="BG36" s="34">
        <v>345</v>
      </c>
      <c r="BH36" s="34">
        <v>0</v>
      </c>
      <c r="BI36" s="34">
        <v>0</v>
      </c>
      <c r="BJ36" s="34"/>
      <c r="BK36" s="34">
        <v>1384.0400000000002</v>
      </c>
      <c r="BL36" s="34"/>
      <c r="BM36" s="34">
        <v>197.72</v>
      </c>
      <c r="BN36" s="34">
        <v>2128</v>
      </c>
      <c r="BO36" s="34">
        <v>494.3</v>
      </c>
      <c r="BP36" s="34"/>
      <c r="BQ36" s="34">
        <v>13843</v>
      </c>
      <c r="BR36" s="34">
        <v>5961</v>
      </c>
      <c r="BS36" s="34">
        <v>7167</v>
      </c>
      <c r="BT36" s="34">
        <v>415</v>
      </c>
      <c r="BU36" s="34">
        <v>300</v>
      </c>
      <c r="BV36" s="34">
        <v>0</v>
      </c>
      <c r="BW36" s="34">
        <v>0</v>
      </c>
      <c r="BX36" s="34"/>
      <c r="BY36" s="34">
        <v>1938.0200000000002</v>
      </c>
      <c r="BZ36" s="34"/>
      <c r="CA36" s="34">
        <v>276.86</v>
      </c>
      <c r="CB36" s="34">
        <v>3757</v>
      </c>
      <c r="CC36" s="34">
        <v>692.15000000000009</v>
      </c>
    </row>
    <row r="37" spans="1:81" ht="18" x14ac:dyDescent="0.35">
      <c r="A37" s="25" t="s">
        <v>85</v>
      </c>
      <c r="B37" s="15" t="s">
        <v>96</v>
      </c>
      <c r="C37" s="15" t="s">
        <v>44</v>
      </c>
      <c r="D37" s="15" t="s">
        <v>97</v>
      </c>
      <c r="E37" s="33">
        <v>100618</v>
      </c>
      <c r="F37" s="17">
        <f t="shared" si="46"/>
        <v>53857</v>
      </c>
      <c r="G37" s="17">
        <f t="shared" si="46"/>
        <v>41542</v>
      </c>
      <c r="H37" s="17">
        <f t="shared" si="46"/>
        <v>16728</v>
      </c>
      <c r="I37" s="17">
        <f t="shared" si="46"/>
        <v>1960</v>
      </c>
      <c r="J37" s="17">
        <f t="shared" si="46"/>
        <v>568</v>
      </c>
      <c r="K37" s="17">
        <f t="shared" si="46"/>
        <v>0</v>
      </c>
      <c r="L37" s="34">
        <v>61911</v>
      </c>
      <c r="M37" s="34">
        <v>34181</v>
      </c>
      <c r="N37" s="34">
        <v>24752</v>
      </c>
      <c r="O37" s="34">
        <v>1727</v>
      </c>
      <c r="P37" s="34">
        <v>1251</v>
      </c>
      <c r="Q37" s="34">
        <v>0</v>
      </c>
      <c r="R37" s="34">
        <v>0</v>
      </c>
      <c r="S37" s="34"/>
      <c r="T37" s="34">
        <v>32812.83</v>
      </c>
      <c r="U37" s="34"/>
      <c r="V37" s="34">
        <v>1238.22</v>
      </c>
      <c r="W37" s="34">
        <v>8371</v>
      </c>
      <c r="X37" s="34">
        <v>37146.6</v>
      </c>
      <c r="Y37" s="34"/>
      <c r="Z37" s="42">
        <v>13189</v>
      </c>
      <c r="AA37" s="34">
        <v>5639</v>
      </c>
      <c r="AB37" s="34">
        <v>7095</v>
      </c>
      <c r="AC37" s="34">
        <v>205</v>
      </c>
      <c r="AD37" s="34">
        <v>250</v>
      </c>
      <c r="AE37" s="34"/>
      <c r="AF37" s="34"/>
      <c r="AG37" s="34"/>
      <c r="AH37" s="34">
        <v>1846.4600000000003</v>
      </c>
      <c r="AI37" s="34"/>
      <c r="AJ37" s="34">
        <v>263.78000000000003</v>
      </c>
      <c r="AK37" s="34">
        <v>4679</v>
      </c>
      <c r="AL37" s="34">
        <v>659.45</v>
      </c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5">
        <v>11481</v>
      </c>
      <c r="BC37" s="34"/>
      <c r="BD37" s="34">
        <v>4295</v>
      </c>
      <c r="BE37" s="34">
        <v>6796</v>
      </c>
      <c r="BF37" s="34">
        <v>188</v>
      </c>
      <c r="BG37" s="34">
        <v>202</v>
      </c>
      <c r="BH37" s="34"/>
      <c r="BI37" s="34"/>
      <c r="BJ37" s="34"/>
      <c r="BK37" s="34">
        <v>1607.3400000000001</v>
      </c>
      <c r="BL37" s="34"/>
      <c r="BM37" s="34">
        <v>229.62</v>
      </c>
      <c r="BN37" s="34">
        <v>2128</v>
      </c>
      <c r="BO37" s="34">
        <v>574.05000000000007</v>
      </c>
      <c r="BP37" s="34"/>
      <c r="BQ37" s="34">
        <v>14037</v>
      </c>
      <c r="BR37" s="34">
        <v>5400</v>
      </c>
      <c r="BS37" s="34">
        <v>8000</v>
      </c>
      <c r="BT37" s="34">
        <v>271</v>
      </c>
      <c r="BU37" s="34">
        <v>366</v>
      </c>
      <c r="BV37" s="34"/>
      <c r="BW37" s="34"/>
      <c r="BX37" s="34"/>
      <c r="BY37" s="34">
        <v>1965.1800000000003</v>
      </c>
      <c r="BZ37" s="34"/>
      <c r="CA37" s="34">
        <v>280.74</v>
      </c>
      <c r="CB37" s="34">
        <v>3757</v>
      </c>
      <c r="CC37" s="34">
        <v>701.85</v>
      </c>
    </row>
    <row r="38" spans="1:81" ht="18" x14ac:dyDescent="0.35">
      <c r="A38" s="25" t="s">
        <v>85</v>
      </c>
      <c r="B38" s="15" t="s">
        <v>98</v>
      </c>
      <c r="C38" s="15" t="s">
        <v>57</v>
      </c>
      <c r="D38" s="15" t="s">
        <v>99</v>
      </c>
      <c r="E38" s="33">
        <v>63849.99</v>
      </c>
      <c r="F38" s="17">
        <f t="shared" si="46"/>
        <v>47112.959999999999</v>
      </c>
      <c r="G38" s="17">
        <f t="shared" si="46"/>
        <v>48984.19</v>
      </c>
      <c r="H38" s="17">
        <f t="shared" si="46"/>
        <v>4326.37</v>
      </c>
      <c r="I38" s="17">
        <f t="shared" si="46"/>
        <v>1219.75</v>
      </c>
      <c r="J38" s="17">
        <f t="shared" si="46"/>
        <v>275</v>
      </c>
      <c r="K38" s="17">
        <f t="shared" si="46"/>
        <v>0</v>
      </c>
      <c r="L38" s="34">
        <v>91478</v>
      </c>
      <c r="M38" s="34">
        <v>43864</v>
      </c>
      <c r="N38" s="34">
        <v>45065</v>
      </c>
      <c r="O38" s="34">
        <v>1507</v>
      </c>
      <c r="P38" s="34">
        <v>1042</v>
      </c>
      <c r="Q38" s="34">
        <v>0</v>
      </c>
      <c r="R38" s="34">
        <v>0</v>
      </c>
      <c r="S38" s="34"/>
      <c r="T38" s="34">
        <v>48483.340000000004</v>
      </c>
      <c r="U38" s="34"/>
      <c r="V38" s="34">
        <v>1829.56</v>
      </c>
      <c r="W38" s="34">
        <v>8371</v>
      </c>
      <c r="X38" s="34">
        <v>54886.799999999996</v>
      </c>
      <c r="Y38" s="34"/>
      <c r="Z38" s="42">
        <v>3267.0600000000004</v>
      </c>
      <c r="AA38" s="34">
        <v>1771.88</v>
      </c>
      <c r="AB38" s="34">
        <v>1324.18</v>
      </c>
      <c r="AC38" s="34">
        <v>95</v>
      </c>
      <c r="AD38" s="34">
        <v>76</v>
      </c>
      <c r="AE38" s="34">
        <v>0</v>
      </c>
      <c r="AF38" s="34">
        <v>0</v>
      </c>
      <c r="AG38" s="34"/>
      <c r="AH38" s="34">
        <v>457.3884000000001</v>
      </c>
      <c r="AI38" s="34"/>
      <c r="AJ38" s="34">
        <v>65.341200000000015</v>
      </c>
      <c r="AK38" s="34">
        <v>4679</v>
      </c>
      <c r="AL38" s="34">
        <v>163.35300000000004</v>
      </c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5">
        <v>4219.05</v>
      </c>
      <c r="BC38" s="34"/>
      <c r="BD38" s="34">
        <v>1983.3</v>
      </c>
      <c r="BE38" s="34">
        <v>1936</v>
      </c>
      <c r="BF38" s="34">
        <v>57.75</v>
      </c>
      <c r="BG38" s="34">
        <v>242</v>
      </c>
      <c r="BH38" s="34">
        <v>0</v>
      </c>
      <c r="BI38" s="34">
        <v>0</v>
      </c>
      <c r="BJ38" s="34"/>
      <c r="BK38" s="34">
        <v>590.66700000000003</v>
      </c>
      <c r="BL38" s="34"/>
      <c r="BM38" s="34">
        <v>84.381</v>
      </c>
      <c r="BN38" s="34">
        <v>2188</v>
      </c>
      <c r="BO38" s="34">
        <v>210.95250000000001</v>
      </c>
      <c r="BP38" s="34"/>
      <c r="BQ38" s="34">
        <v>1477.08</v>
      </c>
      <c r="BR38" s="34">
        <v>611.71</v>
      </c>
      <c r="BS38" s="34">
        <v>788.37</v>
      </c>
      <c r="BT38" s="34">
        <v>44</v>
      </c>
      <c r="BU38" s="34">
        <v>33</v>
      </c>
      <c r="BV38" s="34">
        <v>0</v>
      </c>
      <c r="BW38" s="34">
        <v>0</v>
      </c>
      <c r="BX38" s="34"/>
      <c r="BY38" s="34">
        <v>206.7912</v>
      </c>
      <c r="BZ38" s="34"/>
      <c r="CA38" s="34">
        <v>29.541599999999999</v>
      </c>
      <c r="CB38" s="34">
        <v>3757</v>
      </c>
      <c r="CC38" s="34">
        <v>73.853999999999999</v>
      </c>
    </row>
    <row r="39" spans="1:81" ht="18" x14ac:dyDescent="0.35">
      <c r="A39" s="25" t="s">
        <v>100</v>
      </c>
      <c r="B39" s="25" t="s">
        <v>101</v>
      </c>
      <c r="C39" s="25" t="s">
        <v>57</v>
      </c>
      <c r="D39" s="25" t="s">
        <v>102</v>
      </c>
      <c r="E39" s="44">
        <v>1987640</v>
      </c>
      <c r="F39" s="17">
        <f t="shared" si="46"/>
        <v>482450</v>
      </c>
      <c r="G39" s="17">
        <f t="shared" si="46"/>
        <v>462379</v>
      </c>
      <c r="H39" s="17">
        <f t="shared" si="46"/>
        <v>488258</v>
      </c>
      <c r="I39" s="17">
        <f t="shared" si="46"/>
        <v>470468</v>
      </c>
      <c r="J39" s="17">
        <f t="shared" si="46"/>
        <v>38704</v>
      </c>
      <c r="K39" s="17">
        <f t="shared" si="46"/>
        <v>45381</v>
      </c>
      <c r="L39" s="45">
        <v>1428592</v>
      </c>
      <c r="M39" s="45">
        <v>359291</v>
      </c>
      <c r="N39" s="34">
        <v>345148</v>
      </c>
      <c r="O39" s="34">
        <v>339719</v>
      </c>
      <c r="P39" s="34">
        <v>328862</v>
      </c>
      <c r="Q39" s="34">
        <v>25286</v>
      </c>
      <c r="R39" s="34">
        <v>30286</v>
      </c>
      <c r="S39" s="32"/>
      <c r="T39" s="32"/>
      <c r="U39" s="34"/>
      <c r="V39" s="34"/>
      <c r="W39" s="34"/>
      <c r="X39" s="34"/>
      <c r="Y39" s="34"/>
      <c r="Z39" s="34">
        <v>175159</v>
      </c>
      <c r="AA39" s="34">
        <v>38588</v>
      </c>
      <c r="AB39" s="34">
        <v>36730</v>
      </c>
      <c r="AC39" s="34">
        <v>46540</v>
      </c>
      <c r="AD39" s="34">
        <v>44368</v>
      </c>
      <c r="AE39" s="34">
        <v>4204</v>
      </c>
      <c r="AF39" s="34">
        <v>4729</v>
      </c>
      <c r="AG39" s="32"/>
      <c r="AH39" s="32"/>
      <c r="AI39" s="32"/>
      <c r="AJ39" s="32"/>
      <c r="AK39" s="32"/>
      <c r="AL39" s="32"/>
      <c r="AM39" s="34"/>
      <c r="AN39" s="34">
        <v>364913</v>
      </c>
      <c r="AO39" s="34">
        <v>80390</v>
      </c>
      <c r="AP39" s="34">
        <v>76522</v>
      </c>
      <c r="AQ39" s="34">
        <v>96957</v>
      </c>
      <c r="AR39" s="34">
        <v>92432</v>
      </c>
      <c r="AS39" s="34">
        <v>8758</v>
      </c>
      <c r="AT39" s="34">
        <v>9854</v>
      </c>
      <c r="AU39" s="32"/>
      <c r="AV39" s="34"/>
      <c r="AW39" s="32"/>
      <c r="AX39" s="32"/>
      <c r="AY39" s="32"/>
      <c r="AZ39" s="32"/>
      <c r="BA39" s="32"/>
      <c r="BB39" s="35">
        <v>14597</v>
      </c>
      <c r="BC39" s="34">
        <v>3216</v>
      </c>
      <c r="BD39" s="34">
        <v>3061</v>
      </c>
      <c r="BE39" s="34">
        <v>3878</v>
      </c>
      <c r="BF39" s="34">
        <v>3697</v>
      </c>
      <c r="BG39" s="34">
        <v>351</v>
      </c>
      <c r="BH39" s="34">
        <v>394</v>
      </c>
      <c r="BI39" s="32"/>
      <c r="BJ39" s="34"/>
      <c r="BK39" s="34"/>
      <c r="BL39" s="34"/>
      <c r="BM39" s="34"/>
      <c r="BN39" s="34"/>
      <c r="BO39" s="32"/>
      <c r="BP39" s="34">
        <v>4379</v>
      </c>
      <c r="BQ39" s="34">
        <v>965</v>
      </c>
      <c r="BR39" s="34">
        <v>918</v>
      </c>
      <c r="BS39" s="34">
        <v>1164</v>
      </c>
      <c r="BT39" s="34">
        <v>1109</v>
      </c>
      <c r="BU39" s="34">
        <v>105</v>
      </c>
      <c r="BV39" s="34">
        <v>118</v>
      </c>
      <c r="BW39" s="32"/>
      <c r="BX39" s="32"/>
      <c r="BY39" s="32"/>
      <c r="BZ39" s="32"/>
      <c r="CA39" s="32"/>
      <c r="CB39" s="32"/>
      <c r="CC39" s="32"/>
    </row>
    <row r="40" spans="1:81" ht="18" x14ac:dyDescent="0.35">
      <c r="A40" s="25" t="s">
        <v>103</v>
      </c>
      <c r="B40" s="25" t="s">
        <v>104</v>
      </c>
      <c r="C40" s="25" t="s">
        <v>36</v>
      </c>
      <c r="D40" s="25" t="s">
        <v>105</v>
      </c>
      <c r="E40" s="44">
        <v>1229732</v>
      </c>
      <c r="F40" s="17">
        <f t="shared" si="46"/>
        <v>321132.18192657054</v>
      </c>
      <c r="G40" s="17">
        <f t="shared" si="46"/>
        <v>306524.6571443557</v>
      </c>
      <c r="H40" s="17">
        <f t="shared" si="46"/>
        <v>285350.54750566668</v>
      </c>
      <c r="I40" s="17">
        <f t="shared" si="46"/>
        <v>280061.96581314283</v>
      </c>
      <c r="J40" s="17">
        <f t="shared" si="46"/>
        <v>16642.193687658164</v>
      </c>
      <c r="K40" s="17">
        <f t="shared" si="46"/>
        <v>20019.275716317479</v>
      </c>
      <c r="L40" s="45">
        <v>959652</v>
      </c>
      <c r="M40" s="45">
        <v>254419.81244570418</v>
      </c>
      <c r="N40" s="46">
        <v>243108.30395107734</v>
      </c>
      <c r="O40" s="46">
        <v>218635.49103027405</v>
      </c>
      <c r="P40" s="46">
        <v>216157.57113370422</v>
      </c>
      <c r="Q40" s="46">
        <v>12127.737998063611</v>
      </c>
      <c r="R40" s="47">
        <v>15202.398733861388</v>
      </c>
      <c r="S40" s="46"/>
      <c r="T40" s="46">
        <v>524629.28290091886</v>
      </c>
      <c r="U40" s="46">
        <v>105561.64468219536</v>
      </c>
      <c r="V40" s="46">
        <v>24357.489823644937</v>
      </c>
      <c r="W40" s="46">
        <v>629646.44567933469</v>
      </c>
      <c r="X40" s="46">
        <v>714666.95903024625</v>
      </c>
      <c r="Y40" s="48"/>
      <c r="Z40" s="49">
        <v>174433.67040101675</v>
      </c>
      <c r="AA40" s="46">
        <v>43663.039668141813</v>
      </c>
      <c r="AB40" s="46">
        <v>41697.724748187698</v>
      </c>
      <c r="AC40" s="46">
        <v>42621.511695211244</v>
      </c>
      <c r="AD40" s="46">
        <v>40740.936521114993</v>
      </c>
      <c r="AE40" s="46">
        <v>2673.5149512320108</v>
      </c>
      <c r="AF40" s="46">
        <v>3036.9428171290142</v>
      </c>
      <c r="AG40" s="46"/>
      <c r="AH40" s="46">
        <v>33342.256445647588</v>
      </c>
      <c r="AI40" s="46">
        <v>20932.040448122018</v>
      </c>
      <c r="AJ40" s="46">
        <v>2911.4599066505307</v>
      </c>
      <c r="AK40" s="46">
        <v>58245.501042590244</v>
      </c>
      <c r="AL40" s="46">
        <v>29837.266497524299</v>
      </c>
      <c r="AM40" s="46"/>
      <c r="AN40" s="50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51">
        <v>89911.716067568574</v>
      </c>
      <c r="BC40" s="46">
        <v>21521.143196959889</v>
      </c>
      <c r="BD40" s="46">
        <v>20253.888392001387</v>
      </c>
      <c r="BE40" s="46">
        <v>22765.394570999928</v>
      </c>
      <c r="BF40" s="46">
        <v>21898.056672657938</v>
      </c>
      <c r="BG40" s="46">
        <v>1770.8728180783166</v>
      </c>
      <c r="BH40" s="46">
        <v>1702.3604168711217</v>
      </c>
      <c r="BI40" s="46"/>
      <c r="BJ40" s="46">
        <v>15206.680161249313</v>
      </c>
      <c r="BK40" s="46">
        <v>10789.405928108226</v>
      </c>
      <c r="BL40" s="46">
        <v>1616.3668892162339</v>
      </c>
      <c r="BM40" s="46">
        <v>85844.571611439227</v>
      </c>
      <c r="BN40" s="46">
        <v>30341.894561002606</v>
      </c>
      <c r="BO40" s="48"/>
      <c r="BP40" s="52">
        <v>5734.1200324412093</v>
      </c>
      <c r="BQ40" s="46">
        <v>1528.18661576468</v>
      </c>
      <c r="BR40" s="46">
        <v>1464.7400530892485</v>
      </c>
      <c r="BS40" s="46">
        <v>1328.1502091813909</v>
      </c>
      <c r="BT40" s="46">
        <v>1265.4014856657093</v>
      </c>
      <c r="BU40" s="46">
        <v>70.067920284224556</v>
      </c>
      <c r="BV40" s="46">
        <v>77.573748455956789</v>
      </c>
      <c r="BW40" s="46"/>
      <c r="BX40" s="46">
        <v>1754.6407299270099</v>
      </c>
      <c r="BY40" s="46">
        <v>688.09440389294514</v>
      </c>
      <c r="BZ40" s="46">
        <v>86.011800486618142</v>
      </c>
      <c r="CA40" s="46"/>
      <c r="CB40" s="46">
        <v>1011.4987737226293</v>
      </c>
      <c r="CC40" s="53"/>
    </row>
    <row r="41" spans="1:81" ht="18" x14ac:dyDescent="0.35">
      <c r="A41" s="25" t="s">
        <v>103</v>
      </c>
      <c r="B41" s="25" t="s">
        <v>106</v>
      </c>
      <c r="C41" s="25" t="s">
        <v>44</v>
      </c>
      <c r="D41" s="25" t="s">
        <v>107</v>
      </c>
      <c r="E41" s="44">
        <v>1280024</v>
      </c>
      <c r="F41" s="17">
        <f t="shared" si="46"/>
        <v>330633.37839962536</v>
      </c>
      <c r="G41" s="17">
        <f t="shared" si="46"/>
        <v>315794.07672290958</v>
      </c>
      <c r="H41" s="17">
        <f t="shared" si="46"/>
        <v>300776.09276136436</v>
      </c>
      <c r="I41" s="17">
        <f t="shared" si="46"/>
        <v>293892.9387121264</v>
      </c>
      <c r="J41" s="17">
        <f t="shared" si="46"/>
        <v>17583.250872184857</v>
      </c>
      <c r="K41" s="17">
        <f t="shared" si="46"/>
        <v>21343.519245926047</v>
      </c>
      <c r="L41" s="45">
        <v>797515</v>
      </c>
      <c r="M41" s="45">
        <v>210979.58154464059</v>
      </c>
      <c r="N41" s="46">
        <v>201568.45013287343</v>
      </c>
      <c r="O41" s="46">
        <v>181929.83714061321</v>
      </c>
      <c r="P41" s="46">
        <v>180388.02834748465</v>
      </c>
      <c r="Q41" s="46">
        <v>9996.9896448241579</v>
      </c>
      <c r="R41" s="46">
        <v>12651.711144220495</v>
      </c>
      <c r="S41" s="46"/>
      <c r="T41" s="46">
        <v>440133.89929695358</v>
      </c>
      <c r="U41" s="46">
        <v>87726.605775012227</v>
      </c>
      <c r="V41" s="46">
        <v>20321.836414847159</v>
      </c>
      <c r="W41" s="46">
        <v>523925.3234822636</v>
      </c>
      <c r="X41" s="46">
        <v>606790.86096046027</v>
      </c>
      <c r="Y41" s="53"/>
      <c r="Z41" s="54">
        <v>127389.92137591534</v>
      </c>
      <c r="AA41" s="46">
        <v>31784.890096008563</v>
      </c>
      <c r="AB41" s="46">
        <v>30379.939767679843</v>
      </c>
      <c r="AC41" s="46">
        <v>31204.414314125024</v>
      </c>
      <c r="AD41" s="46">
        <v>29817.593024121925</v>
      </c>
      <c r="AE41" s="46">
        <v>1947.5006629145632</v>
      </c>
      <c r="AF41" s="46">
        <v>2255.5835110654098</v>
      </c>
      <c r="AG41" s="46"/>
      <c r="AH41" s="46">
        <v>22694.902520267548</v>
      </c>
      <c r="AI41" s="46">
        <v>15286.790565109843</v>
      </c>
      <c r="AJ41" s="46">
        <v>2126.8163529121516</v>
      </c>
      <c r="AK41" s="46">
        <v>42223.807056556892</v>
      </c>
      <c r="AL41" s="46">
        <v>19940.43072789436</v>
      </c>
      <c r="AM41" s="48"/>
      <c r="AN41" s="55">
        <v>309326</v>
      </c>
      <c r="AO41" s="46">
        <v>76924.539045269965</v>
      </c>
      <c r="AP41" s="46">
        <v>73535.440007340861</v>
      </c>
      <c r="AQ41" s="46">
        <v>76036.689712509673</v>
      </c>
      <c r="AR41" s="46">
        <v>72525.680527436256</v>
      </c>
      <c r="AS41" s="46">
        <v>4742.5783833120067</v>
      </c>
      <c r="AT41" s="46">
        <v>5561.2536222697845</v>
      </c>
      <c r="AU41" s="46"/>
      <c r="AV41" s="46">
        <v>42318.932317892519</v>
      </c>
      <c r="AW41" s="46">
        <v>37119.141755776633</v>
      </c>
      <c r="AX41" s="46">
        <v>5261.2139757240484</v>
      </c>
      <c r="AY41" s="46">
        <v>121660.41702880891</v>
      </c>
      <c r="AZ41" s="46">
        <v>60935.105572834116</v>
      </c>
      <c r="BA41" s="48"/>
      <c r="BB41" s="51">
        <v>45792.556085426309</v>
      </c>
      <c r="BC41" s="46">
        <v>10944.367713706246</v>
      </c>
      <c r="BD41" s="46">
        <v>10310.246815015475</v>
      </c>
      <c r="BE41" s="46">
        <v>11605.151594116491</v>
      </c>
      <c r="BF41" s="46">
        <v>11161.636813083613</v>
      </c>
      <c r="BG41" s="46">
        <v>896.18218113412797</v>
      </c>
      <c r="BH41" s="46">
        <v>874.97096837035838</v>
      </c>
      <c r="BI41" s="46"/>
      <c r="BJ41" s="46">
        <v>7500.3550267760893</v>
      </c>
      <c r="BK41" s="46">
        <v>5495.1067302511565</v>
      </c>
      <c r="BL41" s="53">
        <v>822.22200953767344</v>
      </c>
      <c r="BM41" s="53">
        <v>44789.896728585722</v>
      </c>
      <c r="BN41" s="48">
        <v>16330.079216441682</v>
      </c>
      <c r="BO41" s="56"/>
      <c r="BP41" s="52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53"/>
    </row>
    <row r="42" spans="1:81" ht="18" x14ac:dyDescent="0.35">
      <c r="A42" s="25" t="s">
        <v>103</v>
      </c>
      <c r="B42" s="25" t="s">
        <v>108</v>
      </c>
      <c r="C42" s="25" t="s">
        <v>44</v>
      </c>
      <c r="D42" s="25" t="s">
        <v>109</v>
      </c>
      <c r="E42" s="44">
        <v>732337</v>
      </c>
      <c r="F42" s="17">
        <f t="shared" si="46"/>
        <v>192695.0487776548</v>
      </c>
      <c r="G42" s="17">
        <f t="shared" si="46"/>
        <v>184090.76329279671</v>
      </c>
      <c r="H42" s="17">
        <f t="shared" si="46"/>
        <v>169687.19909326444</v>
      </c>
      <c r="I42" s="17">
        <f t="shared" si="46"/>
        <v>164817.04982449824</v>
      </c>
      <c r="J42" s="17">
        <f t="shared" si="46"/>
        <v>9656.9993017445468</v>
      </c>
      <c r="K42" s="17">
        <f t="shared" si="46"/>
        <v>11389.581621683546</v>
      </c>
      <c r="L42" s="45">
        <v>507676</v>
      </c>
      <c r="M42" s="45">
        <v>135364.78493702709</v>
      </c>
      <c r="N42" s="46">
        <v>129358.08666972602</v>
      </c>
      <c r="O42" s="46">
        <v>115654.10680986056</v>
      </c>
      <c r="P42" s="46">
        <v>113170.96827306758</v>
      </c>
      <c r="Q42" s="46">
        <v>6364.9464019855286</v>
      </c>
      <c r="R42" s="46">
        <v>7762.743415302828</v>
      </c>
      <c r="S42" s="46"/>
      <c r="T42" s="46">
        <v>275610.18113109417</v>
      </c>
      <c r="U42" s="46">
        <v>55844.320015766694</v>
      </c>
      <c r="V42" s="46">
        <v>13576.893550703753</v>
      </c>
      <c r="W42" s="46">
        <v>327849.47091580916</v>
      </c>
      <c r="X42" s="46">
        <v>351643.40474410972</v>
      </c>
      <c r="Y42" s="53"/>
      <c r="Z42" s="54">
        <v>65656</v>
      </c>
      <c r="AA42" s="46">
        <v>16870.074422744703</v>
      </c>
      <c r="AB42" s="46">
        <v>16107.973630736067</v>
      </c>
      <c r="AC42" s="46">
        <v>15701.823400250812</v>
      </c>
      <c r="AD42" s="46">
        <v>15006.224117803631</v>
      </c>
      <c r="AE42" s="46">
        <v>941.3639508766679</v>
      </c>
      <c r="AF42" s="46">
        <v>1028.8453474250148</v>
      </c>
      <c r="AG42" s="46"/>
      <c r="AH42" s="46">
        <v>15133.220240575502</v>
      </c>
      <c r="AI42" s="46">
        <v>7878.7565843804296</v>
      </c>
      <c r="AJ42" s="46">
        <v>1055.7475438087454</v>
      </c>
      <c r="AK42" s="46">
        <v>15045.997653981609</v>
      </c>
      <c r="AL42" s="46">
        <v>10820.631618273832</v>
      </c>
      <c r="AM42" s="48"/>
      <c r="AN42" s="55">
        <v>131032.487232418</v>
      </c>
      <c r="AO42" s="46">
        <v>33600.190265014324</v>
      </c>
      <c r="AP42" s="46">
        <v>32147.22644853509</v>
      </c>
      <c r="AQ42" s="46">
        <v>31378.679179912335</v>
      </c>
      <c r="AR42" s="46">
        <v>29962.927619839891</v>
      </c>
      <c r="AS42" s="46">
        <v>1839.8525766061439</v>
      </c>
      <c r="AT42" s="46">
        <v>2103.6111425099166</v>
      </c>
      <c r="AU42" s="46"/>
      <c r="AV42" s="46">
        <v>23093.314150256774</v>
      </c>
      <c r="AW42" s="46">
        <v>15723.898467890109</v>
      </c>
      <c r="AX42" s="46">
        <v>2097.6148759739153</v>
      </c>
      <c r="AY42" s="46">
        <v>17716.355174628035</v>
      </c>
      <c r="AZ42" s="46">
        <v>22148.213774246891</v>
      </c>
      <c r="BA42" s="48"/>
      <c r="BB42" s="51">
        <v>22238.093269976842</v>
      </c>
      <c r="BC42" s="46">
        <v>5331.8125371039805</v>
      </c>
      <c r="BD42" s="46">
        <v>5012.7364907102838</v>
      </c>
      <c r="BE42" s="46">
        <v>5624.4394940593411</v>
      </c>
      <c r="BF42" s="46">
        <v>5411.5283281214242</v>
      </c>
      <c r="BG42" s="46">
        <v>440.76845199198164</v>
      </c>
      <c r="BH42" s="46">
        <v>416.80796798982874</v>
      </c>
      <c r="BI42" s="46"/>
      <c r="BJ42" s="46">
        <v>3888.4413050260564</v>
      </c>
      <c r="BK42" s="46">
        <v>2668.5711923972203</v>
      </c>
      <c r="BL42" s="53">
        <v>400.09089116967266</v>
      </c>
      <c r="BM42" s="53">
        <v>18368.845467500054</v>
      </c>
      <c r="BN42" s="48">
        <v>7034.2636267920807</v>
      </c>
      <c r="BO42" s="56"/>
      <c r="BP42" s="52">
        <v>5734.1200324412093</v>
      </c>
      <c r="BQ42" s="46">
        <v>1528.18661576468</v>
      </c>
      <c r="BR42" s="46">
        <v>1464.7400530892485</v>
      </c>
      <c r="BS42" s="46">
        <v>1328.1502091813909</v>
      </c>
      <c r="BT42" s="46">
        <v>1265.4014856657093</v>
      </c>
      <c r="BU42" s="46">
        <v>70.067920284224556</v>
      </c>
      <c r="BV42" s="46">
        <v>77.573748455956789</v>
      </c>
      <c r="BW42" s="46"/>
      <c r="BX42" s="46">
        <v>1754.6407299270099</v>
      </c>
      <c r="BY42" s="46">
        <v>688.09440389294514</v>
      </c>
      <c r="BZ42" s="46">
        <v>86.011800486618142</v>
      </c>
      <c r="CA42" s="46"/>
      <c r="CB42" s="46">
        <v>1011.4987737226293</v>
      </c>
      <c r="CC42" s="53"/>
    </row>
    <row r="43" spans="1:81" ht="18" x14ac:dyDescent="0.35">
      <c r="A43" s="25" t="s">
        <v>103</v>
      </c>
      <c r="B43" s="25" t="s">
        <v>110</v>
      </c>
      <c r="C43" s="25" t="s">
        <v>44</v>
      </c>
      <c r="D43" s="25" t="s">
        <v>111</v>
      </c>
      <c r="E43" s="44">
        <v>361369</v>
      </c>
      <c r="F43" s="17">
        <f t="shared" si="46"/>
        <v>110954.69834148476</v>
      </c>
      <c r="G43" s="17">
        <f t="shared" si="46"/>
        <v>108439.00506692847</v>
      </c>
      <c r="H43" s="17">
        <f t="shared" si="46"/>
        <v>67442.529717046811</v>
      </c>
      <c r="I43" s="17">
        <f t="shared" si="46"/>
        <v>65067.696834079004</v>
      </c>
      <c r="J43" s="17">
        <f t="shared" si="46"/>
        <v>4099.484145210803</v>
      </c>
      <c r="K43" s="17">
        <f t="shared" si="46"/>
        <v>5365.5858952503822</v>
      </c>
      <c r="L43" s="45">
        <v>192764</v>
      </c>
      <c r="M43" s="45">
        <v>64203.676691914698</v>
      </c>
      <c r="N43" s="46">
        <v>51865.494546287999</v>
      </c>
      <c r="O43" s="46">
        <v>36509.450390588943</v>
      </c>
      <c r="P43" s="46">
        <v>35725.578328258744</v>
      </c>
      <c r="Q43" s="46">
        <v>2009.273179413251</v>
      </c>
      <c r="R43" s="47">
        <v>2450.5268635363846</v>
      </c>
      <c r="S43" s="46"/>
      <c r="T43" s="46">
        <v>105381.57487205019</v>
      </c>
      <c r="U43" s="46">
        <v>11591.96496510561</v>
      </c>
      <c r="V43" s="46">
        <v>294.22245634209958</v>
      </c>
      <c r="W43" s="46">
        <v>193.04510788790751</v>
      </c>
      <c r="X43" s="46">
        <v>143.76353116537729</v>
      </c>
      <c r="Y43" s="48"/>
      <c r="Z43" s="49">
        <v>44613</v>
      </c>
      <c r="AA43" s="46">
        <v>12370.292536682327</v>
      </c>
      <c r="AB43" s="46">
        <v>14969.317252852672</v>
      </c>
      <c r="AC43" s="46">
        <v>8184.87440118227</v>
      </c>
      <c r="AD43" s="46">
        <v>7763.9071138103091</v>
      </c>
      <c r="AE43" s="46">
        <v>553.06857899510328</v>
      </c>
      <c r="AF43" s="46">
        <v>771.32288689420943</v>
      </c>
      <c r="AG43" s="46"/>
      <c r="AH43" s="46">
        <v>7318.1429947208744</v>
      </c>
      <c r="AI43" s="46">
        <v>5353.5339324500346</v>
      </c>
      <c r="AJ43" s="46">
        <v>757.15934141172318</v>
      </c>
      <c r="AK43" s="46">
        <v>18652.856751813473</v>
      </c>
      <c r="AL43" s="46">
        <v>9416.9469362274267</v>
      </c>
      <c r="AM43" s="46"/>
      <c r="AN43" s="55">
        <v>99530</v>
      </c>
      <c r="AO43" s="46">
        <v>27597.824357443256</v>
      </c>
      <c r="AP43" s="46">
        <v>33396.185827459063</v>
      </c>
      <c r="AQ43" s="46">
        <v>18260.257422509054</v>
      </c>
      <c r="AR43" s="46">
        <v>17321.089555405681</v>
      </c>
      <c r="AS43" s="46">
        <v>1233.8826632810744</v>
      </c>
      <c r="AT43" s="46">
        <v>1720.8027613138015</v>
      </c>
      <c r="AU43" s="46"/>
      <c r="AV43" s="46">
        <v>16326.600554680719</v>
      </c>
      <c r="AW43" s="46">
        <v>11943.605110489449</v>
      </c>
      <c r="AX43" s="46">
        <v>1689.2042328759974</v>
      </c>
      <c r="AY43" s="46">
        <v>41614.073626359008</v>
      </c>
      <c r="AZ43" s="46">
        <v>21008.981538529471</v>
      </c>
      <c r="BA43" s="46"/>
      <c r="BB43" s="51" t="s">
        <v>112</v>
      </c>
      <c r="BC43" s="46">
        <v>6376.2588247667863</v>
      </c>
      <c r="BD43" s="46">
        <v>7715.9243365666161</v>
      </c>
      <c r="BE43" s="46">
        <v>4218.8879103212466</v>
      </c>
      <c r="BF43" s="46">
        <v>4001.9006100545789</v>
      </c>
      <c r="BG43" s="46">
        <v>285.07882065532397</v>
      </c>
      <c r="BH43" s="46">
        <v>397.57785434093131</v>
      </c>
      <c r="BI43" s="46"/>
      <c r="BJ43" s="46">
        <v>3772.1317998441536</v>
      </c>
      <c r="BK43" s="46">
        <v>2759.4754028046618</v>
      </c>
      <c r="BL43" s="46">
        <v>390.27726451212283</v>
      </c>
      <c r="BM43" s="46">
        <v>9614.6022511735591</v>
      </c>
      <c r="BN43" s="46">
        <v>4853.9588555748524</v>
      </c>
      <c r="BO43" s="48"/>
      <c r="BP43" s="52">
        <v>1467</v>
      </c>
      <c r="BQ43" s="46">
        <v>406.64593067769709</v>
      </c>
      <c r="BR43" s="46">
        <v>492.08310376211631</v>
      </c>
      <c r="BS43" s="46">
        <v>269.0595924452951</v>
      </c>
      <c r="BT43" s="46">
        <v>255.22122654969374</v>
      </c>
      <c r="BU43" s="46">
        <v>18.18090286605085</v>
      </c>
      <c r="BV43" s="46">
        <v>25.355529165054428</v>
      </c>
      <c r="BW43" s="46"/>
      <c r="BX43" s="46">
        <v>240.56771980906314</v>
      </c>
      <c r="BY43" s="46">
        <v>175.98555425590916</v>
      </c>
      <c r="BZ43" s="46">
        <v>24.889934021096238</v>
      </c>
      <c r="CA43" s="46">
        <v>613.17129495089989</v>
      </c>
      <c r="CB43" s="46">
        <v>309.56124438199527</v>
      </c>
      <c r="CC43" s="53"/>
    </row>
    <row r="44" spans="1:81" ht="18" x14ac:dyDescent="0.35">
      <c r="A44" s="25" t="s">
        <v>103</v>
      </c>
      <c r="B44" s="25" t="s">
        <v>113</v>
      </c>
      <c r="C44" s="25" t="s">
        <v>57</v>
      </c>
      <c r="D44" s="25" t="s">
        <v>114</v>
      </c>
      <c r="E44" s="44">
        <v>135686</v>
      </c>
      <c r="F44" s="17">
        <f t="shared" si="46"/>
        <v>34877.043508727438</v>
      </c>
      <c r="G44" s="17">
        <f t="shared" si="46"/>
        <v>33187.831332990587</v>
      </c>
      <c r="H44" s="17">
        <f t="shared" si="46"/>
        <v>32141.734810414258</v>
      </c>
      <c r="I44" s="17">
        <f t="shared" si="46"/>
        <v>31380.279924771985</v>
      </c>
      <c r="J44" s="17">
        <f t="shared" si="46"/>
        <v>1911.6773615488642</v>
      </c>
      <c r="K44" s="17">
        <f t="shared" si="46"/>
        <v>2187.7689007783606</v>
      </c>
      <c r="L44" s="45">
        <v>96227</v>
      </c>
      <c r="M44" s="45">
        <v>25451.15306819931</v>
      </c>
      <c r="N44" s="57">
        <v>24287.285291392316</v>
      </c>
      <c r="O44" s="57">
        <v>22142.883067202984</v>
      </c>
      <c r="P44" s="57">
        <v>21767.177489464397</v>
      </c>
      <c r="Q44" s="57">
        <v>1151.7400458847128</v>
      </c>
      <c r="R44" s="57">
        <v>1427.0764109397705</v>
      </c>
      <c r="S44" s="57"/>
      <c r="T44" s="57">
        <v>49854.639715413556</v>
      </c>
      <c r="U44" s="57">
        <v>10585.004691039188</v>
      </c>
      <c r="V44" s="57">
        <v>2786.2854557796718</v>
      </c>
      <c r="W44" s="57">
        <v>35211.259335648792</v>
      </c>
      <c r="X44" s="57">
        <v>66656.318087623484</v>
      </c>
      <c r="Y44" s="57"/>
      <c r="Z44" s="57">
        <v>6678.4783555857848</v>
      </c>
      <c r="AA44" s="57">
        <v>1589.0295232118333</v>
      </c>
      <c r="AB44" s="57">
        <v>1504.1197581451688</v>
      </c>
      <c r="AC44" s="57">
        <v>1697.5851019580689</v>
      </c>
      <c r="AD44" s="57">
        <v>1629.0925912238895</v>
      </c>
      <c r="AE44" s="57">
        <v>127.75684779957889</v>
      </c>
      <c r="AF44" s="57">
        <v>130.89453324724499</v>
      </c>
      <c r="AG44" s="57"/>
      <c r="AH44" s="57">
        <v>1076.7554786950784</v>
      </c>
      <c r="AI44" s="57">
        <v>801.41740267029377</v>
      </c>
      <c r="AJ44" s="57">
        <v>123.80648899291687</v>
      </c>
      <c r="AK44" s="57">
        <v>5364.2210637026319</v>
      </c>
      <c r="AL44" s="57">
        <v>2326.6739528205958</v>
      </c>
      <c r="AM44" s="57"/>
      <c r="AN44" s="57">
        <v>5541</v>
      </c>
      <c r="AO44" s="57">
        <v>1306.8587925089719</v>
      </c>
      <c r="AP44" s="57">
        <v>1257.1942748515555</v>
      </c>
      <c r="AQ44" s="57">
        <v>1410.5571267775233</v>
      </c>
      <c r="AR44" s="57">
        <v>1355.0595901018789</v>
      </c>
      <c r="AS44" s="57">
        <v>92.194576725149716</v>
      </c>
      <c r="AT44" s="57">
        <v>118.83548746126417</v>
      </c>
      <c r="AU44" s="57"/>
      <c r="AV44" s="57">
        <v>716.81252828121364</v>
      </c>
      <c r="AW44" s="57">
        <v>664.88398181116133</v>
      </c>
      <c r="AX44" s="57">
        <v>107.56559044074268</v>
      </c>
      <c r="AY44" s="57">
        <v>2151.3534148373556</v>
      </c>
      <c r="AZ44" s="57">
        <v>1778.9151617442476</v>
      </c>
      <c r="BA44" s="57"/>
      <c r="BB44" s="58">
        <v>27240</v>
      </c>
      <c r="BC44" s="57">
        <v>6530.0021248073281</v>
      </c>
      <c r="BD44" s="57">
        <v>6139.2320086015516</v>
      </c>
      <c r="BE44" s="57">
        <v>6890.7095144756831</v>
      </c>
      <c r="BF44" s="57">
        <v>6628.9502539818195</v>
      </c>
      <c r="BG44" s="57">
        <v>539.98589113942273</v>
      </c>
      <c r="BH44" s="57">
        <v>510.96246913008082</v>
      </c>
      <c r="BI44" s="57"/>
      <c r="BJ44" s="57">
        <v>4753.8767353737012</v>
      </c>
      <c r="BK44" s="57">
        <v>3268.781071456307</v>
      </c>
      <c r="BL44" s="57">
        <v>490.31716071844602</v>
      </c>
      <c r="BM44" s="57">
        <v>26575.8443815965</v>
      </c>
      <c r="BN44" s="57">
        <v>8678.7518474180924</v>
      </c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</row>
    <row r="45" spans="1:81" ht="18" x14ac:dyDescent="0.35">
      <c r="A45" s="25" t="s">
        <v>103</v>
      </c>
      <c r="B45" s="25" t="s">
        <v>115</v>
      </c>
      <c r="C45" s="25" t="s">
        <v>57</v>
      </c>
      <c r="D45" s="25" t="s">
        <v>116</v>
      </c>
      <c r="E45" s="44">
        <v>1618889</v>
      </c>
      <c r="F45" s="17">
        <f t="shared" si="46"/>
        <v>418243.32213880244</v>
      </c>
      <c r="G45" s="17">
        <f t="shared" si="46"/>
        <v>399372.55624080932</v>
      </c>
      <c r="H45" s="17">
        <f t="shared" si="46"/>
        <v>380715.31890501885</v>
      </c>
      <c r="I45" s="17">
        <f t="shared" si="46"/>
        <v>371070.65548449871</v>
      </c>
      <c r="J45" s="17">
        <f t="shared" si="46"/>
        <v>22548.698568152286</v>
      </c>
      <c r="K45" s="17">
        <f t="shared" si="46"/>
        <v>26937.58290285831</v>
      </c>
      <c r="L45" s="45">
        <v>959652</v>
      </c>
      <c r="M45" s="45">
        <v>254419.81244570418</v>
      </c>
      <c r="N45" s="57">
        <v>243108.30395107734</v>
      </c>
      <c r="O45" s="57">
        <v>218635.49103027405</v>
      </c>
      <c r="P45" s="57">
        <v>216157.57113370422</v>
      </c>
      <c r="Q45" s="57">
        <v>12127.737998063611</v>
      </c>
      <c r="R45" s="57">
        <v>15202.398733861388</v>
      </c>
      <c r="S45" s="57"/>
      <c r="T45" s="57">
        <v>524629.28290091886</v>
      </c>
      <c r="U45" s="57">
        <v>105561.64468219536</v>
      </c>
      <c r="V45" s="57">
        <v>24357.489823644937</v>
      </c>
      <c r="W45" s="57">
        <v>629646.44567933469</v>
      </c>
      <c r="X45" s="57">
        <v>714666.95903024625</v>
      </c>
      <c r="Y45" s="57"/>
      <c r="Z45" s="57">
        <v>174433.67040101675</v>
      </c>
      <c r="AA45" s="57">
        <v>43663.039668141813</v>
      </c>
      <c r="AB45" s="57">
        <v>41697.724748187698</v>
      </c>
      <c r="AC45" s="57">
        <v>42621.511695211244</v>
      </c>
      <c r="AD45" s="57">
        <v>40740.936521114993</v>
      </c>
      <c r="AE45" s="57">
        <v>2673.5149512320108</v>
      </c>
      <c r="AF45" s="57">
        <v>3036.9428171290142</v>
      </c>
      <c r="AG45" s="57"/>
      <c r="AH45" s="57">
        <v>33342.256445647588</v>
      </c>
      <c r="AI45" s="57">
        <v>20932.040448122018</v>
      </c>
      <c r="AJ45" s="57">
        <v>2911.4599066505307</v>
      </c>
      <c r="AK45" s="57">
        <v>58245.501042590244</v>
      </c>
      <c r="AL45" s="57">
        <v>29837.266497524299</v>
      </c>
      <c r="AM45" s="57"/>
      <c r="AN45" s="57">
        <v>389157.31244642858</v>
      </c>
      <c r="AO45" s="57">
        <v>97111.140212231927</v>
      </c>
      <c r="AP45" s="57">
        <v>92847.899096453635</v>
      </c>
      <c r="AQ45" s="57">
        <v>95364.771399352205</v>
      </c>
      <c r="AR45" s="57">
        <v>91008.689671355838</v>
      </c>
      <c r="AS45" s="57">
        <v>5906.5048804941198</v>
      </c>
      <c r="AT45" s="57">
        <v>6918.3071865408301</v>
      </c>
      <c r="AU45" s="57"/>
      <c r="AV45" s="57">
        <v>57835.592848307067</v>
      </c>
      <c r="AW45" s="57">
        <v>46698.877493571395</v>
      </c>
      <c r="AX45" s="57">
        <v>6574.5985436764013</v>
      </c>
      <c r="AY45" s="57">
        <v>131540.56918752959</v>
      </c>
      <c r="AZ45" s="57">
        <v>77962.241128506648</v>
      </c>
      <c r="BA45" s="57"/>
      <c r="BB45" s="58">
        <v>89911.716067568574</v>
      </c>
      <c r="BC45" s="57">
        <v>21521.143196959889</v>
      </c>
      <c r="BD45" s="57">
        <v>20253.888392001387</v>
      </c>
      <c r="BE45" s="57">
        <v>22765.394570999928</v>
      </c>
      <c r="BF45" s="57">
        <v>21898.056672657938</v>
      </c>
      <c r="BG45" s="57">
        <v>1770.8728180783166</v>
      </c>
      <c r="BH45" s="57">
        <v>1702.3604168711217</v>
      </c>
      <c r="BI45" s="57"/>
      <c r="BJ45" s="57">
        <v>15206.680161249313</v>
      </c>
      <c r="BK45" s="57">
        <v>10789.405928108226</v>
      </c>
      <c r="BL45" s="57">
        <v>1616.3668892162339</v>
      </c>
      <c r="BM45" s="57">
        <v>85844.571611439227</v>
      </c>
      <c r="BN45" s="57">
        <v>30341.894561002606</v>
      </c>
      <c r="BO45" s="57"/>
      <c r="BP45" s="57">
        <v>5734.1200324412093</v>
      </c>
      <c r="BQ45" s="57">
        <v>1528.18661576468</v>
      </c>
      <c r="BR45" s="57">
        <v>1464.7400530892485</v>
      </c>
      <c r="BS45" s="57">
        <v>1328.1502091813909</v>
      </c>
      <c r="BT45" s="57">
        <v>1265.4014856657093</v>
      </c>
      <c r="BU45" s="57">
        <v>70.067920284224556</v>
      </c>
      <c r="BV45" s="57">
        <v>77.573748455956789</v>
      </c>
      <c r="BW45" s="57"/>
      <c r="BX45" s="57">
        <v>1754.6407299270099</v>
      </c>
      <c r="BY45" s="57">
        <v>688.09440389294514</v>
      </c>
      <c r="BZ45" s="57">
        <v>86.011800486618142</v>
      </c>
      <c r="CA45" s="57"/>
      <c r="CB45" s="57">
        <v>1011.4987737226293</v>
      </c>
      <c r="CC45" s="57"/>
    </row>
    <row r="46" spans="1:81" ht="18" x14ac:dyDescent="0.35">
      <c r="A46" s="25" t="s">
        <v>117</v>
      </c>
      <c r="B46" s="25" t="s">
        <v>118</v>
      </c>
      <c r="C46" s="25" t="s">
        <v>36</v>
      </c>
      <c r="D46" s="25" t="s">
        <v>119</v>
      </c>
      <c r="E46" s="44">
        <v>4000</v>
      </c>
      <c r="F46" s="17">
        <f t="shared" si="46"/>
        <v>918</v>
      </c>
      <c r="G46" s="17">
        <f t="shared" si="46"/>
        <v>862.4</v>
      </c>
      <c r="H46" s="17">
        <f t="shared" si="46"/>
        <v>1060.8</v>
      </c>
      <c r="I46" s="17">
        <f t="shared" si="46"/>
        <v>1019.2</v>
      </c>
      <c r="J46" s="17">
        <f t="shared" si="46"/>
        <v>61.199999999999996</v>
      </c>
      <c r="K46" s="17">
        <f t="shared" si="46"/>
        <v>78.400000000000006</v>
      </c>
      <c r="L46" s="45">
        <v>4000</v>
      </c>
      <c r="M46" s="45">
        <v>918</v>
      </c>
      <c r="N46" s="45">
        <v>862.4</v>
      </c>
      <c r="O46" s="45">
        <v>1060.8</v>
      </c>
      <c r="P46" s="45">
        <v>1019.2</v>
      </c>
      <c r="Q46" s="45">
        <v>61.199999999999996</v>
      </c>
      <c r="R46" s="45">
        <v>78.400000000000006</v>
      </c>
      <c r="S46" s="45"/>
      <c r="T46" s="45"/>
      <c r="U46" s="45">
        <v>68</v>
      </c>
      <c r="V46" s="45">
        <v>40</v>
      </c>
      <c r="W46" s="45"/>
      <c r="X46" s="45">
        <v>2640</v>
      </c>
      <c r="Y46" s="45">
        <v>4000</v>
      </c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59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</row>
    <row r="47" spans="1:81" ht="18" x14ac:dyDescent="0.35">
      <c r="A47" s="25" t="s">
        <v>117</v>
      </c>
      <c r="B47" s="25" t="s">
        <v>118</v>
      </c>
      <c r="C47" s="25" t="s">
        <v>36</v>
      </c>
      <c r="D47" s="25" t="s">
        <v>120</v>
      </c>
      <c r="E47" s="44">
        <v>4200</v>
      </c>
      <c r="F47" s="17">
        <f t="shared" si="46"/>
        <v>963.90000000000009</v>
      </c>
      <c r="G47" s="17">
        <f t="shared" si="46"/>
        <v>905.52</v>
      </c>
      <c r="H47" s="17">
        <f t="shared" si="46"/>
        <v>1113.8400000000001</v>
      </c>
      <c r="I47" s="17">
        <f t="shared" si="46"/>
        <v>1070.1599999999999</v>
      </c>
      <c r="J47" s="17">
        <f t="shared" si="46"/>
        <v>64.259999999999991</v>
      </c>
      <c r="K47" s="17">
        <f t="shared" si="46"/>
        <v>82.32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>
        <v>2520</v>
      </c>
      <c r="AA47" s="45">
        <v>578.34</v>
      </c>
      <c r="AB47" s="45">
        <v>543.31200000000001</v>
      </c>
      <c r="AC47" s="45">
        <v>668.30400000000009</v>
      </c>
      <c r="AD47" s="45">
        <v>642.096</v>
      </c>
      <c r="AE47" s="45">
        <v>38.555999999999997</v>
      </c>
      <c r="AF47" s="45">
        <v>49.391999999999996</v>
      </c>
      <c r="AG47" s="45"/>
      <c r="AH47" s="45"/>
      <c r="AI47" s="45">
        <v>42.84</v>
      </c>
      <c r="AJ47" s="45">
        <v>25.2</v>
      </c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59">
        <v>1680</v>
      </c>
      <c r="BC47" s="45">
        <v>385.56000000000006</v>
      </c>
      <c r="BD47" s="45">
        <v>362.20799999999997</v>
      </c>
      <c r="BE47" s="45">
        <v>445.53600000000006</v>
      </c>
      <c r="BF47" s="45">
        <v>428.06399999999996</v>
      </c>
      <c r="BG47" s="45">
        <v>25.704000000000001</v>
      </c>
      <c r="BH47" s="45">
        <v>32.927999999999997</v>
      </c>
      <c r="BI47" s="45"/>
      <c r="BJ47" s="45"/>
      <c r="BK47" s="45">
        <v>28.560000000000002</v>
      </c>
      <c r="BL47" s="45">
        <v>16.8</v>
      </c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</row>
    <row r="48" spans="1:81" ht="18" x14ac:dyDescent="0.35">
      <c r="A48" s="25" t="s">
        <v>117</v>
      </c>
      <c r="B48" s="25" t="s">
        <v>118</v>
      </c>
      <c r="C48" s="25" t="s">
        <v>36</v>
      </c>
      <c r="D48" s="25" t="s">
        <v>121</v>
      </c>
      <c r="E48" s="44">
        <v>5520</v>
      </c>
      <c r="F48" s="17">
        <f t="shared" si="46"/>
        <v>1266.8400000000001</v>
      </c>
      <c r="G48" s="17">
        <f t="shared" si="46"/>
        <v>1190.1120000000001</v>
      </c>
      <c r="H48" s="17">
        <f t="shared" si="46"/>
        <v>1463.904</v>
      </c>
      <c r="I48" s="17">
        <f t="shared" si="46"/>
        <v>1406.4959999999999</v>
      </c>
      <c r="J48" s="17">
        <f t="shared" si="46"/>
        <v>84.455999999999989</v>
      </c>
      <c r="K48" s="17">
        <f t="shared" si="46"/>
        <v>108.19199999999999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>
        <v>4600</v>
      </c>
      <c r="AA48" s="45">
        <v>1055.7</v>
      </c>
      <c r="AB48" s="45">
        <v>991.76</v>
      </c>
      <c r="AC48" s="45">
        <v>1219.92</v>
      </c>
      <c r="AD48" s="45">
        <v>1172.08</v>
      </c>
      <c r="AE48" s="45">
        <v>70.38</v>
      </c>
      <c r="AF48" s="45">
        <v>90.16</v>
      </c>
      <c r="AG48" s="45"/>
      <c r="AH48" s="45"/>
      <c r="AI48" s="45">
        <v>78.2</v>
      </c>
      <c r="AJ48" s="45">
        <v>46</v>
      </c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59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>
        <v>919.99999999999989</v>
      </c>
      <c r="BQ48" s="45">
        <v>211.14</v>
      </c>
      <c r="BR48" s="45">
        <v>198.35199999999998</v>
      </c>
      <c r="BS48" s="45">
        <v>243.98399999999998</v>
      </c>
      <c r="BT48" s="45">
        <v>234.416</v>
      </c>
      <c r="BU48" s="45">
        <v>14.075999999999997</v>
      </c>
      <c r="BV48" s="45">
        <v>18.032</v>
      </c>
      <c r="BW48" s="45"/>
      <c r="BX48" s="45"/>
      <c r="BY48" s="45">
        <v>15.639999999999999</v>
      </c>
      <c r="BZ48" s="45">
        <v>9.1999999999999993</v>
      </c>
      <c r="CA48" s="45"/>
      <c r="CB48" s="45"/>
      <c r="CC48" s="45"/>
    </row>
    <row r="49" spans="1:81" ht="18" x14ac:dyDescent="0.35">
      <c r="A49" s="25" t="s">
        <v>117</v>
      </c>
      <c r="B49" s="25" t="s">
        <v>118</v>
      </c>
      <c r="C49" s="25" t="s">
        <v>36</v>
      </c>
      <c r="D49" s="25" t="s">
        <v>122</v>
      </c>
      <c r="E49" s="44">
        <v>52240</v>
      </c>
      <c r="F49" s="17">
        <f t="shared" si="46"/>
        <v>11989.080000000002</v>
      </c>
      <c r="G49" s="17">
        <f t="shared" si="46"/>
        <v>11262.944</v>
      </c>
      <c r="H49" s="17">
        <f t="shared" si="46"/>
        <v>13854.048000000001</v>
      </c>
      <c r="I49" s="17">
        <f t="shared" si="46"/>
        <v>13310.752</v>
      </c>
      <c r="J49" s="17">
        <f t="shared" si="46"/>
        <v>799.27200000000005</v>
      </c>
      <c r="K49" s="17">
        <f t="shared" si="46"/>
        <v>1023.904</v>
      </c>
      <c r="L49" s="60">
        <v>50400</v>
      </c>
      <c r="M49" s="60">
        <v>11566.800000000001</v>
      </c>
      <c r="N49" s="60">
        <v>10866.24</v>
      </c>
      <c r="O49" s="60">
        <v>13366.08</v>
      </c>
      <c r="P49" s="60">
        <v>12841.92</v>
      </c>
      <c r="Q49" s="60">
        <v>771.12</v>
      </c>
      <c r="R49" s="60">
        <v>987.84</v>
      </c>
      <c r="S49" s="60"/>
      <c r="T49" s="60"/>
      <c r="U49" s="60">
        <v>856.80000000000007</v>
      </c>
      <c r="V49" s="60">
        <v>504</v>
      </c>
      <c r="W49" s="60"/>
      <c r="X49" s="60">
        <v>33264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59">
        <v>1839.9999999999998</v>
      </c>
      <c r="BC49" s="60">
        <v>422.28</v>
      </c>
      <c r="BD49" s="60">
        <v>396.70399999999995</v>
      </c>
      <c r="BE49" s="60">
        <v>487.96799999999996</v>
      </c>
      <c r="BF49" s="60">
        <v>468.83199999999999</v>
      </c>
      <c r="BG49" s="60">
        <v>28.151999999999994</v>
      </c>
      <c r="BH49" s="60">
        <v>36.064</v>
      </c>
      <c r="BI49" s="60"/>
      <c r="BJ49" s="60"/>
      <c r="BK49" s="60">
        <v>31.279999999999998</v>
      </c>
      <c r="BL49" s="60">
        <v>18.399999999999999</v>
      </c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</row>
    <row r="50" spans="1:81" ht="18" x14ac:dyDescent="0.35">
      <c r="A50" s="25" t="s">
        <v>117</v>
      </c>
      <c r="B50" s="25" t="s">
        <v>123</v>
      </c>
      <c r="C50" s="25" t="s">
        <v>44</v>
      </c>
      <c r="D50" s="25" t="s">
        <v>124</v>
      </c>
      <c r="E50" s="44">
        <v>143400</v>
      </c>
      <c r="F50" s="17">
        <f t="shared" si="46"/>
        <v>32910.299999999996</v>
      </c>
      <c r="G50" s="17">
        <f t="shared" si="46"/>
        <v>30917.039999999997</v>
      </c>
      <c r="H50" s="17">
        <f t="shared" si="46"/>
        <v>38029.679999999993</v>
      </c>
      <c r="I50" s="17">
        <f t="shared" si="46"/>
        <v>36538.32</v>
      </c>
      <c r="J50" s="17">
        <f t="shared" si="46"/>
        <v>2194.0199999999995</v>
      </c>
      <c r="K50" s="17">
        <f t="shared" si="46"/>
        <v>2810.6399999999994</v>
      </c>
      <c r="L50" s="60">
        <v>120399.99999999999</v>
      </c>
      <c r="M50" s="60">
        <v>27631.799999999996</v>
      </c>
      <c r="N50" s="60">
        <v>25958.239999999998</v>
      </c>
      <c r="O50" s="60">
        <v>31930.079999999998</v>
      </c>
      <c r="P50" s="60">
        <v>30677.919999999998</v>
      </c>
      <c r="Q50" s="60">
        <v>1842.1199999999997</v>
      </c>
      <c r="R50" s="60">
        <v>2359.8399999999997</v>
      </c>
      <c r="S50" s="60"/>
      <c r="T50" s="60"/>
      <c r="U50" s="60">
        <v>2046.8</v>
      </c>
      <c r="V50" s="60">
        <v>1203.9999999999998</v>
      </c>
      <c r="W50" s="60"/>
      <c r="X50" s="60">
        <v>79464</v>
      </c>
      <c r="Y50" s="60"/>
      <c r="Z50" s="60">
        <v>18400</v>
      </c>
      <c r="AA50" s="60">
        <v>4222.8</v>
      </c>
      <c r="AB50" s="60">
        <v>3967.04</v>
      </c>
      <c r="AC50" s="60">
        <v>4879.68</v>
      </c>
      <c r="AD50" s="60">
        <v>4688.32</v>
      </c>
      <c r="AE50" s="60">
        <v>281.52</v>
      </c>
      <c r="AF50" s="60">
        <v>360.64</v>
      </c>
      <c r="AG50" s="60"/>
      <c r="AH50" s="60"/>
      <c r="AI50" s="60">
        <v>312.8</v>
      </c>
      <c r="AJ50" s="60">
        <v>184</v>
      </c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59">
        <v>4600</v>
      </c>
      <c r="BC50" s="60">
        <v>1055.7</v>
      </c>
      <c r="BD50" s="60">
        <v>991.76</v>
      </c>
      <c r="BE50" s="60">
        <v>1219.92</v>
      </c>
      <c r="BF50" s="60">
        <v>1172.08</v>
      </c>
      <c r="BG50" s="60">
        <v>70.38</v>
      </c>
      <c r="BH50" s="60">
        <v>90.16</v>
      </c>
      <c r="BI50" s="60"/>
      <c r="BJ50" s="60"/>
      <c r="BK50" s="60">
        <v>78.2</v>
      </c>
      <c r="BL50" s="60">
        <v>46</v>
      </c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</row>
    <row r="51" spans="1:81" ht="18" x14ac:dyDescent="0.35">
      <c r="A51" s="25" t="s">
        <v>117</v>
      </c>
      <c r="B51" s="25" t="s">
        <v>125</v>
      </c>
      <c r="C51" s="25" t="s">
        <v>44</v>
      </c>
      <c r="D51" s="25" t="s">
        <v>126</v>
      </c>
      <c r="E51" s="44">
        <v>69800</v>
      </c>
      <c r="F51" s="17">
        <f t="shared" si="46"/>
        <v>16019.099999999999</v>
      </c>
      <c r="G51" s="17">
        <f t="shared" si="46"/>
        <v>15048.880000000001</v>
      </c>
      <c r="H51" s="17">
        <f t="shared" si="46"/>
        <v>18510.96</v>
      </c>
      <c r="I51" s="17">
        <f t="shared" si="46"/>
        <v>17785.04</v>
      </c>
      <c r="J51" s="17">
        <f t="shared" si="46"/>
        <v>1067.9399999999998</v>
      </c>
      <c r="K51" s="17">
        <f t="shared" si="46"/>
        <v>1368.0800000000002</v>
      </c>
      <c r="L51" s="60">
        <v>56000</v>
      </c>
      <c r="M51" s="60">
        <v>12852</v>
      </c>
      <c r="N51" s="60">
        <v>12073.6</v>
      </c>
      <c r="O51" s="60">
        <v>14851.2</v>
      </c>
      <c r="P51" s="60">
        <v>14268.800000000001</v>
      </c>
      <c r="Q51" s="60">
        <v>856.8</v>
      </c>
      <c r="R51" s="60">
        <v>1097.6000000000001</v>
      </c>
      <c r="S51" s="60"/>
      <c r="T51" s="60"/>
      <c r="U51" s="60">
        <v>952.00000000000011</v>
      </c>
      <c r="V51" s="60">
        <v>560</v>
      </c>
      <c r="W51" s="60"/>
      <c r="X51" s="60">
        <v>36960</v>
      </c>
      <c r="Y51" s="60"/>
      <c r="Z51" s="60">
        <v>13799.999999999998</v>
      </c>
      <c r="AA51" s="60">
        <v>3167.0999999999995</v>
      </c>
      <c r="AB51" s="60">
        <v>2975.2799999999997</v>
      </c>
      <c r="AC51" s="60">
        <v>3659.7599999999998</v>
      </c>
      <c r="AD51" s="60">
        <v>3516.24</v>
      </c>
      <c r="AE51" s="60">
        <v>211.13999999999996</v>
      </c>
      <c r="AF51" s="60">
        <v>270.47999999999996</v>
      </c>
      <c r="AG51" s="60"/>
      <c r="AH51" s="60"/>
      <c r="AI51" s="60">
        <v>234.6</v>
      </c>
      <c r="AJ51" s="60">
        <v>137.99999999999997</v>
      </c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59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</row>
    <row r="52" spans="1:81" ht="18" x14ac:dyDescent="0.35">
      <c r="A52" s="25" t="s">
        <v>117</v>
      </c>
      <c r="B52" s="25" t="s">
        <v>127</v>
      </c>
      <c r="C52" s="25" t="s">
        <v>44</v>
      </c>
      <c r="D52" s="25" t="s">
        <v>128</v>
      </c>
      <c r="E52" s="44">
        <v>38000</v>
      </c>
      <c r="F52" s="17">
        <f t="shared" si="46"/>
        <v>8721</v>
      </c>
      <c r="G52" s="17">
        <f t="shared" si="46"/>
        <v>8192.7999999999993</v>
      </c>
      <c r="H52" s="17">
        <f t="shared" si="46"/>
        <v>10077.6</v>
      </c>
      <c r="I52" s="17">
        <f t="shared" si="46"/>
        <v>9682.4</v>
      </c>
      <c r="J52" s="17">
        <f t="shared" si="46"/>
        <v>581.4</v>
      </c>
      <c r="K52" s="17">
        <f t="shared" si="46"/>
        <v>744.8</v>
      </c>
      <c r="L52" s="60">
        <v>30000</v>
      </c>
      <c r="M52" s="60">
        <v>6885</v>
      </c>
      <c r="N52" s="60">
        <v>6468</v>
      </c>
      <c r="O52" s="60">
        <v>7956</v>
      </c>
      <c r="P52" s="60">
        <v>7644</v>
      </c>
      <c r="Q52" s="60">
        <v>459</v>
      </c>
      <c r="R52" s="60">
        <v>588</v>
      </c>
      <c r="S52" s="60"/>
      <c r="T52" s="60"/>
      <c r="U52" s="60">
        <v>510.00000000000006</v>
      </c>
      <c r="V52" s="60">
        <v>300</v>
      </c>
      <c r="W52" s="60"/>
      <c r="X52" s="60">
        <v>19800</v>
      </c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>
        <v>8000</v>
      </c>
      <c r="AO52" s="60">
        <v>1836</v>
      </c>
      <c r="AP52" s="60">
        <v>1724.8</v>
      </c>
      <c r="AQ52" s="60">
        <v>2121.6</v>
      </c>
      <c r="AR52" s="60">
        <v>2038.4</v>
      </c>
      <c r="AS52" s="60">
        <v>122.39999999999999</v>
      </c>
      <c r="AT52" s="60">
        <v>156.80000000000001</v>
      </c>
      <c r="AU52" s="60"/>
      <c r="AV52" s="60"/>
      <c r="AW52" s="60">
        <v>136</v>
      </c>
      <c r="AX52" s="60">
        <v>80</v>
      </c>
      <c r="AY52" s="60"/>
      <c r="AZ52" s="60"/>
      <c r="BA52" s="60"/>
      <c r="BB52" s="59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</row>
    <row r="53" spans="1:81" ht="18" x14ac:dyDescent="0.35">
      <c r="A53" s="25" t="s">
        <v>117</v>
      </c>
      <c r="B53" s="25" t="s">
        <v>127</v>
      </c>
      <c r="C53" s="25" t="s">
        <v>44</v>
      </c>
      <c r="D53" s="25" t="s">
        <v>129</v>
      </c>
      <c r="E53" s="44">
        <v>123800</v>
      </c>
      <c r="F53" s="17">
        <f t="shared" si="46"/>
        <v>28412.100000000002</v>
      </c>
      <c r="G53" s="17">
        <f t="shared" si="46"/>
        <v>26691.279999999999</v>
      </c>
      <c r="H53" s="17">
        <f t="shared" si="46"/>
        <v>32831.760000000002</v>
      </c>
      <c r="I53" s="17">
        <f t="shared" si="46"/>
        <v>31544.240000000002</v>
      </c>
      <c r="J53" s="17">
        <f t="shared" si="46"/>
        <v>1894.1399999999999</v>
      </c>
      <c r="K53" s="17">
        <f t="shared" si="46"/>
        <v>2426.48</v>
      </c>
      <c r="L53" s="60">
        <v>100800</v>
      </c>
      <c r="M53" s="60">
        <v>23133.600000000002</v>
      </c>
      <c r="N53" s="60">
        <v>21732.48</v>
      </c>
      <c r="O53" s="60">
        <v>26732.16</v>
      </c>
      <c r="P53" s="60">
        <v>25683.84</v>
      </c>
      <c r="Q53" s="60">
        <v>1542.24</v>
      </c>
      <c r="R53" s="60">
        <v>1975.68</v>
      </c>
      <c r="S53" s="60"/>
      <c r="T53" s="60"/>
      <c r="U53" s="60">
        <v>1713.6000000000001</v>
      </c>
      <c r="V53" s="60">
        <v>1008</v>
      </c>
      <c r="W53" s="60"/>
      <c r="X53" s="60">
        <v>66528</v>
      </c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>
        <v>23000</v>
      </c>
      <c r="AO53" s="60">
        <v>5278.5</v>
      </c>
      <c r="AP53" s="60">
        <v>4958.8</v>
      </c>
      <c r="AQ53" s="60">
        <v>6099.6</v>
      </c>
      <c r="AR53" s="60">
        <v>5860.4000000000005</v>
      </c>
      <c r="AS53" s="60">
        <v>351.9</v>
      </c>
      <c r="AT53" s="60">
        <v>450.8</v>
      </c>
      <c r="AU53" s="60"/>
      <c r="AV53" s="60"/>
      <c r="AW53" s="60">
        <v>391</v>
      </c>
      <c r="AX53" s="60">
        <v>230</v>
      </c>
      <c r="AY53" s="60"/>
      <c r="AZ53" s="60"/>
      <c r="BA53" s="60"/>
      <c r="BB53" s="59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</row>
    <row r="54" spans="1:81" ht="18" x14ac:dyDescent="0.35">
      <c r="A54" s="25" t="s">
        <v>117</v>
      </c>
      <c r="B54" s="25" t="s">
        <v>127</v>
      </c>
      <c r="C54" s="25" t="s">
        <v>44</v>
      </c>
      <c r="D54" s="25" t="s">
        <v>130</v>
      </c>
      <c r="E54" s="44">
        <v>60100</v>
      </c>
      <c r="F54" s="17">
        <f t="shared" si="46"/>
        <v>13792.949999999999</v>
      </c>
      <c r="G54" s="17">
        <f t="shared" si="46"/>
        <v>12957.56</v>
      </c>
      <c r="H54" s="17">
        <f t="shared" si="46"/>
        <v>15938.52</v>
      </c>
      <c r="I54" s="17">
        <f t="shared" si="46"/>
        <v>15313.48</v>
      </c>
      <c r="J54" s="17">
        <f t="shared" si="46"/>
        <v>919.52999999999986</v>
      </c>
      <c r="K54" s="17">
        <f t="shared" si="46"/>
        <v>1177.96</v>
      </c>
      <c r="L54" s="60">
        <v>53200</v>
      </c>
      <c r="M54" s="60">
        <v>12209.4</v>
      </c>
      <c r="N54" s="60">
        <v>11469.92</v>
      </c>
      <c r="O54" s="60">
        <v>14108.640000000001</v>
      </c>
      <c r="P54" s="60">
        <v>13555.36</v>
      </c>
      <c r="Q54" s="60">
        <v>813.95999999999992</v>
      </c>
      <c r="R54" s="60">
        <v>1042.72</v>
      </c>
      <c r="S54" s="60"/>
      <c r="T54" s="60"/>
      <c r="U54" s="60">
        <v>904.40000000000009</v>
      </c>
      <c r="V54" s="60">
        <v>532</v>
      </c>
      <c r="W54" s="60"/>
      <c r="X54" s="60">
        <v>35112</v>
      </c>
      <c r="Y54" s="60"/>
      <c r="Z54" s="60">
        <v>6899.9999999999991</v>
      </c>
      <c r="AA54" s="60">
        <v>1583.5499999999997</v>
      </c>
      <c r="AB54" s="60">
        <v>1487.6399999999999</v>
      </c>
      <c r="AC54" s="60">
        <v>1829.8799999999999</v>
      </c>
      <c r="AD54" s="60">
        <v>1758.12</v>
      </c>
      <c r="AE54" s="60">
        <v>105.56999999999998</v>
      </c>
      <c r="AF54" s="60">
        <v>135.23999999999998</v>
      </c>
      <c r="AG54" s="60"/>
      <c r="AH54" s="60"/>
      <c r="AI54" s="60">
        <v>117.3</v>
      </c>
      <c r="AJ54" s="60">
        <v>68.999999999999986</v>
      </c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59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</row>
    <row r="55" spans="1:81" ht="18" x14ac:dyDescent="0.35">
      <c r="A55" s="25" t="s">
        <v>117</v>
      </c>
      <c r="B55" s="25" t="s">
        <v>131</v>
      </c>
      <c r="C55" s="25" t="s">
        <v>57</v>
      </c>
      <c r="D55" s="25" t="s">
        <v>132</v>
      </c>
      <c r="E55" s="44">
        <v>70000</v>
      </c>
      <c r="F55" s="17">
        <f t="shared" si="46"/>
        <v>137700</v>
      </c>
      <c r="G55" s="17">
        <f t="shared" si="46"/>
        <v>129360</v>
      </c>
      <c r="H55" s="17">
        <f t="shared" si="46"/>
        <v>159120</v>
      </c>
      <c r="I55" s="17">
        <f t="shared" si="46"/>
        <v>152880</v>
      </c>
      <c r="J55" s="17">
        <f t="shared" si="46"/>
        <v>9180</v>
      </c>
      <c r="K55" s="17">
        <f t="shared" si="46"/>
        <v>11760</v>
      </c>
      <c r="L55" s="60">
        <v>600000</v>
      </c>
      <c r="M55" s="60">
        <v>137700</v>
      </c>
      <c r="N55" s="60">
        <v>129360</v>
      </c>
      <c r="O55" s="60">
        <v>159120</v>
      </c>
      <c r="P55" s="60">
        <v>152880</v>
      </c>
      <c r="Q55" s="60">
        <v>9180</v>
      </c>
      <c r="R55" s="60">
        <v>11760</v>
      </c>
      <c r="S55" s="60"/>
      <c r="T55" s="60"/>
      <c r="U55" s="60">
        <v>10200</v>
      </c>
      <c r="V55" s="60">
        <v>6000</v>
      </c>
      <c r="W55" s="60"/>
      <c r="X55" s="60">
        <v>396000</v>
      </c>
      <c r="Y55" s="60">
        <v>4000</v>
      </c>
      <c r="Z55" s="60">
        <v>10000</v>
      </c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59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</row>
    <row r="56" spans="1:81" ht="18" x14ac:dyDescent="0.35">
      <c r="A56" s="25" t="s">
        <v>117</v>
      </c>
      <c r="B56" s="25" t="s">
        <v>131</v>
      </c>
      <c r="C56" s="25" t="s">
        <v>57</v>
      </c>
      <c r="D56" s="25" t="s">
        <v>133</v>
      </c>
      <c r="E56" s="44">
        <v>80000</v>
      </c>
      <c r="F56" s="17">
        <f t="shared" si="46"/>
        <v>18360</v>
      </c>
      <c r="G56" s="17">
        <f t="shared" si="46"/>
        <v>17248</v>
      </c>
      <c r="H56" s="17">
        <f t="shared" si="46"/>
        <v>21216</v>
      </c>
      <c r="I56" s="17">
        <f t="shared" si="46"/>
        <v>20384</v>
      </c>
      <c r="J56" s="17">
        <f t="shared" si="46"/>
        <v>1224</v>
      </c>
      <c r="K56" s="17">
        <f t="shared" si="46"/>
        <v>1568</v>
      </c>
      <c r="L56" s="60">
        <v>80000</v>
      </c>
      <c r="M56" s="60">
        <v>18360</v>
      </c>
      <c r="N56" s="60">
        <v>17248</v>
      </c>
      <c r="O56" s="60">
        <v>21216</v>
      </c>
      <c r="P56" s="60">
        <v>20384</v>
      </c>
      <c r="Q56" s="60">
        <v>1224</v>
      </c>
      <c r="R56" s="60">
        <v>1568</v>
      </c>
      <c r="S56" s="60"/>
      <c r="T56" s="60"/>
      <c r="U56" s="60">
        <v>1360</v>
      </c>
      <c r="V56" s="60">
        <v>800</v>
      </c>
      <c r="W56" s="60"/>
      <c r="X56" s="60">
        <v>52800</v>
      </c>
      <c r="Y56" s="60">
        <v>4000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59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</row>
    <row r="57" spans="1:81" ht="18" x14ac:dyDescent="0.35">
      <c r="A57" s="25"/>
      <c r="B57" s="25"/>
      <c r="C57" s="25"/>
      <c r="D57" s="25"/>
      <c r="E57" s="60"/>
      <c r="F57" s="61"/>
      <c r="G57" s="61"/>
      <c r="H57" s="61"/>
      <c r="I57" s="61"/>
      <c r="J57" s="61"/>
      <c r="K57" s="61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2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</row>
    <row r="58" spans="1:81" ht="18" x14ac:dyDescent="0.35">
      <c r="A58" s="25"/>
      <c r="B58" s="25"/>
      <c r="C58" s="25"/>
      <c r="D58" s="25"/>
      <c r="E58" s="63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2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</row>
    <row r="59" spans="1:81" ht="18" x14ac:dyDescent="0.35">
      <c r="A59" s="25"/>
      <c r="B59" s="25"/>
      <c r="C59" s="25"/>
      <c r="D59" s="25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2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</row>
  </sheetData>
  <autoFilter ref="C2:CC56" xr:uid="{C020C2D0-F05F-4D98-A8D8-CB04FD6E7FDD}"/>
  <mergeCells count="5">
    <mergeCell ref="L1:Y1"/>
    <mergeCell ref="Z1:AM1"/>
    <mergeCell ref="AN1:BA1"/>
    <mergeCell ref="BB1:BO1"/>
    <mergeCell ref="BP1:C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C45C-572F-4E9E-9595-C9878C6D37C2}">
  <dimension ref="B2:I35"/>
  <sheetViews>
    <sheetView tabSelected="1" topLeftCell="A14" workbookViewId="0">
      <selection activeCell="J30" sqref="J30"/>
    </sheetView>
  </sheetViews>
  <sheetFormatPr defaultRowHeight="14.4" x14ac:dyDescent="0.3"/>
  <cols>
    <col min="2" max="2" width="37.88671875" bestFit="1" customWidth="1"/>
    <col min="3" max="3" width="12.77734375" bestFit="1" customWidth="1"/>
    <col min="4" max="4" width="11.44140625" customWidth="1"/>
    <col min="5" max="5" width="11.33203125" bestFit="1" customWidth="1"/>
    <col min="6" max="6" width="14.21875" customWidth="1"/>
    <col min="7" max="7" width="12.44140625" customWidth="1"/>
    <col min="8" max="8" width="12" customWidth="1"/>
    <col min="9" max="9" width="11.6640625" bestFit="1" customWidth="1"/>
  </cols>
  <sheetData>
    <row r="2" spans="2:6" ht="18" x14ac:dyDescent="0.35">
      <c r="B2" s="64" t="s">
        <v>134</v>
      </c>
    </row>
    <row r="3" spans="2:6" x14ac:dyDescent="0.3">
      <c r="B3" s="65"/>
      <c r="C3" s="65" t="s">
        <v>135</v>
      </c>
      <c r="D3" s="65" t="s">
        <v>136</v>
      </c>
      <c r="E3" s="66" t="s">
        <v>137</v>
      </c>
      <c r="F3" s="66" t="s">
        <v>136</v>
      </c>
    </row>
    <row r="4" spans="2:6" x14ac:dyDescent="0.3">
      <c r="B4" t="s">
        <v>138</v>
      </c>
      <c r="C4" s="67">
        <v>630609.42866679921</v>
      </c>
      <c r="D4" s="68">
        <v>0.25705997213411064</v>
      </c>
      <c r="E4" s="67">
        <v>452212.46918340569</v>
      </c>
      <c r="F4" s="69">
        <v>0.25097558337259041</v>
      </c>
    </row>
    <row r="5" spans="2:6" x14ac:dyDescent="0.3">
      <c r="B5" t="s">
        <v>139</v>
      </c>
      <c r="C5" s="67">
        <v>597913.58745331177</v>
      </c>
      <c r="D5" s="68">
        <v>0.24375763957541541</v>
      </c>
      <c r="E5" s="67">
        <v>467123.21061761485</v>
      </c>
      <c r="F5" s="69">
        <v>0.25925096781018925</v>
      </c>
    </row>
    <row r="6" spans="2:6" x14ac:dyDescent="0.3">
      <c r="B6" t="s">
        <v>140</v>
      </c>
      <c r="C6" s="67">
        <v>581607.06316598074</v>
      </c>
      <c r="D6" s="68">
        <v>0.23704448295340838</v>
      </c>
      <c r="E6" s="67">
        <v>410311.61230929289</v>
      </c>
      <c r="F6" s="69">
        <v>0.22772082435017427</v>
      </c>
    </row>
    <row r="7" spans="2:6" x14ac:dyDescent="0.3">
      <c r="B7" t="s">
        <v>141</v>
      </c>
      <c r="C7" s="67">
        <v>563501.87228600797</v>
      </c>
      <c r="D7" s="68">
        <v>0.2296160362057641</v>
      </c>
      <c r="E7" s="67">
        <v>415266.52390511805</v>
      </c>
      <c r="F7" s="69">
        <v>0.23047077467898194</v>
      </c>
    </row>
    <row r="8" spans="2:6" x14ac:dyDescent="0.3">
      <c r="B8" t="s">
        <v>142</v>
      </c>
      <c r="C8" s="67">
        <v>36363.621586033536</v>
      </c>
      <c r="D8" s="68">
        <v>1.4787623206571237E-2</v>
      </c>
      <c r="E8" s="67">
        <v>26839.479716646078</v>
      </c>
      <c r="F8" s="69">
        <v>1.4895772536891474E-2</v>
      </c>
    </row>
    <row r="9" spans="2:6" x14ac:dyDescent="0.3">
      <c r="B9" t="s">
        <v>143</v>
      </c>
      <c r="C9" s="67">
        <v>43631.226520716576</v>
      </c>
      <c r="D9" s="68">
        <v>1.773424592473026E-2</v>
      </c>
      <c r="E9" s="67">
        <v>30065.284014245288</v>
      </c>
      <c r="F9" s="69">
        <v>1.6686077251172625E-2</v>
      </c>
    </row>
    <row r="10" spans="2:6" ht="18" x14ac:dyDescent="0.3">
      <c r="B10" s="70" t="s">
        <v>144</v>
      </c>
      <c r="C10" s="71">
        <v>2453626.79967885</v>
      </c>
      <c r="D10" s="72">
        <v>1</v>
      </c>
      <c r="E10" s="73">
        <v>1801818.5797463227</v>
      </c>
      <c r="F10" s="74">
        <v>1</v>
      </c>
    </row>
    <row r="13" spans="2:6" ht="18" x14ac:dyDescent="0.35">
      <c r="B13" s="64" t="s">
        <v>145</v>
      </c>
      <c r="C13" s="75"/>
    </row>
    <row r="14" spans="2:6" x14ac:dyDescent="0.3">
      <c r="B14" s="65"/>
      <c r="C14" s="65" t="s">
        <v>135</v>
      </c>
      <c r="D14" s="65" t="s">
        <v>136</v>
      </c>
      <c r="E14" s="66" t="s">
        <v>137</v>
      </c>
      <c r="F14" s="66" t="s">
        <v>136</v>
      </c>
    </row>
    <row r="15" spans="2:6" x14ac:dyDescent="0.3">
      <c r="B15" t="s">
        <v>146</v>
      </c>
      <c r="C15" s="67">
        <v>1205046.6862600364</v>
      </c>
      <c r="D15" s="69">
        <v>0.49112875944204815</v>
      </c>
      <c r="E15" s="76">
        <f>E10*F15</f>
        <v>912455.01853697805</v>
      </c>
      <c r="F15" s="69">
        <v>0.50640781974034377</v>
      </c>
    </row>
    <row r="16" spans="2:6" x14ac:dyDescent="0.3">
      <c r="B16" t="s">
        <v>147</v>
      </c>
      <c r="C16" s="67">
        <v>1228523.0161201111</v>
      </c>
      <c r="D16" s="69">
        <v>0.50069677111486954</v>
      </c>
      <c r="E16" s="76">
        <f>F16*E10</f>
        <v>919335.67980102042</v>
      </c>
      <c r="F16" s="69">
        <v>0.5102265511827796</v>
      </c>
    </row>
    <row r="17" spans="2:9" x14ac:dyDescent="0.3">
      <c r="B17" t="s">
        <v>148</v>
      </c>
      <c r="C17" s="67">
        <v>79994.848106750127</v>
      </c>
      <c r="D17" s="69">
        <v>3.2602695779659921E-2</v>
      </c>
      <c r="E17" s="67">
        <f>+E10*F17</f>
        <v>56904.763730891354</v>
      </c>
      <c r="F17" s="69">
        <v>3.1581849788064095E-2</v>
      </c>
    </row>
    <row r="19" spans="2:9" ht="15" thickBot="1" x14ac:dyDescent="0.35"/>
    <row r="20" spans="2:9" ht="29.4" thickBot="1" x14ac:dyDescent="0.35">
      <c r="B20" s="77" t="s">
        <v>5</v>
      </c>
      <c r="C20" s="78" t="s">
        <v>149</v>
      </c>
      <c r="D20" s="78" t="s">
        <v>150</v>
      </c>
      <c r="E20" s="78" t="s">
        <v>140</v>
      </c>
      <c r="F20" s="78" t="s">
        <v>141</v>
      </c>
      <c r="G20" s="78" t="s">
        <v>142</v>
      </c>
      <c r="H20" s="78" t="s">
        <v>143</v>
      </c>
      <c r="I20" s="79" t="s">
        <v>144</v>
      </c>
    </row>
    <row r="21" spans="2:9" ht="18.600000000000001" thickBot="1" x14ac:dyDescent="0.35">
      <c r="B21" s="80" t="s">
        <v>59</v>
      </c>
      <c r="C21" s="81">
        <v>494782</v>
      </c>
      <c r="D21" s="81">
        <v>472264</v>
      </c>
      <c r="E21" s="81">
        <v>551952</v>
      </c>
      <c r="F21" s="81">
        <v>535710</v>
      </c>
      <c r="G21" s="81">
        <v>30720</v>
      </c>
      <c r="H21" s="81">
        <v>35531</v>
      </c>
      <c r="I21" s="82">
        <f t="shared" ref="I21:I26" si="0">SUM(C21:H21)</f>
        <v>2120959</v>
      </c>
    </row>
    <row r="22" spans="2:9" ht="18.600000000000001" thickBot="1" x14ac:dyDescent="0.35">
      <c r="B22" s="80" t="s">
        <v>85</v>
      </c>
      <c r="C22" s="81">
        <v>254848.25</v>
      </c>
      <c r="D22" s="81">
        <v>234160.25</v>
      </c>
      <c r="E22" s="81">
        <v>6007.5</v>
      </c>
      <c r="F22" s="81">
        <v>8910.25</v>
      </c>
      <c r="G22" s="81"/>
      <c r="H22" s="81"/>
      <c r="I22" s="82">
        <f t="shared" si="0"/>
        <v>503926.25</v>
      </c>
    </row>
    <row r="23" spans="2:9" ht="18.600000000000001" thickBot="1" x14ac:dyDescent="0.35">
      <c r="B23" s="80" t="s">
        <v>34</v>
      </c>
      <c r="C23" s="81">
        <v>332048.40299999999</v>
      </c>
      <c r="D23" s="81">
        <v>311937.41039999999</v>
      </c>
      <c r="E23" s="81">
        <v>383700.37679999997</v>
      </c>
      <c r="F23" s="81">
        <v>368653.30320000002</v>
      </c>
      <c r="G23" s="81">
        <v>22136.5602</v>
      </c>
      <c r="H23" s="81">
        <v>28357.946400000001</v>
      </c>
      <c r="I23" s="82">
        <f t="shared" si="0"/>
        <v>1446834</v>
      </c>
    </row>
    <row r="24" spans="2:9" ht="18.600000000000001" thickBot="1" x14ac:dyDescent="0.35">
      <c r="B24" s="80" t="s">
        <v>117</v>
      </c>
      <c r="C24" s="81">
        <v>98974.169999999984</v>
      </c>
      <c r="D24" s="81">
        <v>92979.656000000003</v>
      </c>
      <c r="E24" s="81">
        <v>114370.152</v>
      </c>
      <c r="F24" s="81">
        <v>109885.048</v>
      </c>
      <c r="G24" s="81">
        <v>6598.2779999999993</v>
      </c>
      <c r="H24" s="81">
        <v>8452.6959999999981</v>
      </c>
      <c r="I24" s="83">
        <f t="shared" si="0"/>
        <v>431260</v>
      </c>
    </row>
    <row r="25" spans="2:9" ht="18.600000000000001" thickBot="1" x14ac:dyDescent="0.35">
      <c r="B25" s="80" t="s">
        <v>103</v>
      </c>
      <c r="C25" s="81">
        <v>418281.07476877887</v>
      </c>
      <c r="D25" s="81">
        <v>399421.40815982362</v>
      </c>
      <c r="E25" s="81">
        <v>380685.09347388265</v>
      </c>
      <c r="F25" s="81">
        <v>371035.09399657848</v>
      </c>
      <c r="G25" s="81">
        <v>22532.420588729721</v>
      </c>
      <c r="H25" s="81">
        <v>26933.043252345662</v>
      </c>
      <c r="I25" s="83">
        <f>SUM(C25:H25)</f>
        <v>1618888.134240139</v>
      </c>
    </row>
    <row r="26" spans="2:9" ht="18.600000000000001" thickBot="1" x14ac:dyDescent="0.35">
      <c r="B26" s="80" t="s">
        <v>100</v>
      </c>
      <c r="C26" s="81">
        <v>494338.7210538325</v>
      </c>
      <c r="D26" s="81">
        <v>473992.13936209149</v>
      </c>
      <c r="E26" s="81">
        <v>493831.79314224597</v>
      </c>
      <c r="F26" s="81">
        <v>476250.11982745107</v>
      </c>
      <c r="G26" s="81">
        <v>38701.025625668452</v>
      </c>
      <c r="H26" s="81">
        <v>45550.20098871064</v>
      </c>
      <c r="I26" s="83">
        <v>2022664</v>
      </c>
    </row>
    <row r="28" spans="2:9" ht="15" thickBot="1" x14ac:dyDescent="0.35"/>
    <row r="29" spans="2:9" ht="21.6" thickBot="1" x14ac:dyDescent="0.35">
      <c r="B29" s="77" t="s">
        <v>5</v>
      </c>
      <c r="C29" s="78" t="s">
        <v>146</v>
      </c>
      <c r="D29" s="78" t="s">
        <v>136</v>
      </c>
      <c r="E29" s="78" t="s">
        <v>147</v>
      </c>
      <c r="F29" s="78" t="s">
        <v>136</v>
      </c>
      <c r="G29" s="78" t="s">
        <v>148</v>
      </c>
      <c r="H29" s="78" t="s">
        <v>136</v>
      </c>
    </row>
    <row r="30" spans="2:9" ht="18.600000000000001" thickBot="1" x14ac:dyDescent="0.35">
      <c r="B30" s="80" t="s">
        <v>59</v>
      </c>
      <c r="C30" s="84">
        <v>1043505</v>
      </c>
      <c r="D30" s="85">
        <v>0.49199678070156</v>
      </c>
      <c r="E30" s="84">
        <v>967046</v>
      </c>
      <c r="F30" s="85">
        <v>0.45594752185214332</v>
      </c>
      <c r="G30" s="84">
        <v>66251</v>
      </c>
      <c r="H30" s="85">
        <v>3.1236341673742868E-2</v>
      </c>
    </row>
    <row r="31" spans="2:9" ht="18.600000000000001" thickBot="1" x14ac:dyDescent="0.35">
      <c r="B31" s="80" t="s">
        <v>85</v>
      </c>
      <c r="C31" s="84">
        <v>243070.5</v>
      </c>
      <c r="D31" s="85">
        <v>0.48235332055037816</v>
      </c>
      <c r="E31" s="84">
        <v>489008.5</v>
      </c>
      <c r="F31" s="85">
        <v>0.97039695788818303</v>
      </c>
      <c r="G31" s="84">
        <v>0</v>
      </c>
      <c r="H31" s="85">
        <v>0</v>
      </c>
    </row>
    <row r="32" spans="2:9" ht="18.600000000000001" thickBot="1" x14ac:dyDescent="0.35">
      <c r="B32" s="80" t="s">
        <v>34</v>
      </c>
      <c r="C32" s="84">
        <v>708948.66</v>
      </c>
      <c r="D32" s="85">
        <v>0.49000000000000005</v>
      </c>
      <c r="E32" s="84">
        <v>643985.81339999998</v>
      </c>
      <c r="F32" s="85">
        <v>0.4451</v>
      </c>
      <c r="G32" s="84">
        <v>50494.506600000001</v>
      </c>
      <c r="H32" s="85">
        <v>3.49E-2</v>
      </c>
    </row>
    <row r="33" spans="2:8" ht="18.600000000000001" thickBot="1" x14ac:dyDescent="0.35">
      <c r="B33" s="80" t="s">
        <v>117</v>
      </c>
      <c r="C33" s="84">
        <v>211317.4</v>
      </c>
      <c r="D33" s="85">
        <v>0.49</v>
      </c>
      <c r="E33" s="84">
        <v>191953.826</v>
      </c>
      <c r="F33" s="85">
        <v>0.4451</v>
      </c>
      <c r="G33" s="84">
        <v>15050.973999999998</v>
      </c>
      <c r="H33" s="85">
        <v>3.4899999999999994E-2</v>
      </c>
    </row>
    <row r="34" spans="2:8" ht="18.600000000000001" thickBot="1" x14ac:dyDescent="0.35">
      <c r="B34" s="80" t="s">
        <v>103</v>
      </c>
      <c r="C34" s="84">
        <v>797087.65346850408</v>
      </c>
      <c r="D34" s="85">
        <v>0.49236708228204906</v>
      </c>
      <c r="E34" s="84">
        <v>817298.40030016075</v>
      </c>
      <c r="F34" s="85">
        <v>0.50485141371654307</v>
      </c>
      <c r="G34" s="84">
        <v>49409.741372287004</v>
      </c>
      <c r="H34" s="85">
        <v>3.0520771573768802E-2</v>
      </c>
    </row>
    <row r="35" spans="2:8" ht="18.600000000000001" thickBot="1" x14ac:dyDescent="0.35">
      <c r="B35" s="80" t="s">
        <v>100</v>
      </c>
      <c r="C35" s="84">
        <v>995792.46017825324</v>
      </c>
      <c r="D35" s="85">
        <v>0.49231729055258472</v>
      </c>
      <c r="E35" s="84">
        <v>968330.86041592399</v>
      </c>
      <c r="F35" s="85">
        <v>0.4787403446226976</v>
      </c>
      <c r="G35" s="84">
        <v>84251.226614379091</v>
      </c>
      <c r="H35" s="85">
        <v>4.1653594771241836E-2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135625EDE924B8C759341E8045347" ma:contentTypeVersion="13" ma:contentTypeDescription="Create a new document." ma:contentTypeScope="" ma:versionID="70ddf490fb27736378918974c1d744a1">
  <xsd:schema xmlns:xsd="http://www.w3.org/2001/XMLSchema" xmlns:xs="http://www.w3.org/2001/XMLSchema" xmlns:p="http://schemas.microsoft.com/office/2006/metadata/properties" xmlns:ns3="31eeb98e-90e3-4d81-af45-df7da42028c0" xmlns:ns4="216f5fd1-64b5-46a6-a50d-1afd4873157f" targetNamespace="http://schemas.microsoft.com/office/2006/metadata/properties" ma:root="true" ma:fieldsID="e8637cd340270cf4744946206e7d245f" ns3:_="" ns4:_="">
    <xsd:import namespace="31eeb98e-90e3-4d81-af45-df7da42028c0"/>
    <xsd:import namespace="216f5fd1-64b5-46a6-a50d-1afd487315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eb98e-90e3-4d81-af45-df7da42028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f5fd1-64b5-46a6-a50d-1afd487315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58AC97-9E03-490E-B7E7-F8EA93C06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eb98e-90e3-4d81-af45-df7da42028c0"/>
    <ds:schemaRef ds:uri="216f5fd1-64b5-46a6-a50d-1afd48731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DB951E-D1E6-492A-82E2-8B0B962449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EAE13-204F-4AFE-8764-EA49B836839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6f5fd1-64b5-46a6-a50d-1afd4873157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1eeb98e-90e3-4d81-af45-df7da42028c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Needs indic by adm_clus_SADD_de</vt:lpstr>
      <vt:lpstr>PIN by SADD and Cluster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2021-04-20T13:19:47Z</dcterms:created>
  <dcterms:modified xsi:type="dcterms:W3CDTF">2021-04-20T13:27:00Z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0x0101000E6135625EDE924B8C759341E8045347</vt:lpwstr>
  </property>
</Properties>
</file>