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pivotTables/pivotTable7.xml" ContentType="application/vnd.openxmlformats-officedocument.spreadsheetml.pivotTable+xml"/>
  <Override PartName="/xl/drawings/drawing1.xml" ContentType="application/vnd.openxmlformats-officedocument.drawing+xml"/>
  <Override PartName="/xl/tables/table4.xml" ContentType="application/vnd.openxmlformats-officedocument.spreadsheetml.table+xml"/>
  <Override PartName="/xl/slicers/slicer1.xml" ContentType="application/vnd.ms-excel.slicer+xml"/>
  <Override PartName="/xl/tables/table5.xml" ContentType="application/vnd.openxmlformats-officedocument.spreadsheetml.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unitednations.sharepoint.com/sites/OCHACameroon/hno_hrp/hno_hrp_2021/31_hrp21_sector_fwk/"/>
    </mc:Choice>
  </mc:AlternateContent>
  <xr:revisionPtr revIDLastSave="51" documentId="8_{7D283EE4-CF6D-46C3-BBAD-20712AECD294}" xr6:coauthVersionLast="45" xr6:coauthVersionMax="45" xr10:uidLastSave="{F67EDAC4-F593-4A02-BDD7-A7F4BC8AC9C2}"/>
  <bookViews>
    <workbookView xWindow="28680" yWindow="-120" windowWidth="29040" windowHeight="15990" firstSheet="5" activeTab="8" xr2:uid="{984AC3BC-EEB7-43C0-908E-8FB098AA1574}"/>
  </bookViews>
  <sheets>
    <sheet name="PIN Intersector updated" sheetId="7" state="hidden" r:id="rId1"/>
    <sheet name="Sheet3" sheetId="18" r:id="rId2"/>
    <sheet name="population PIN &amp; Targets" sheetId="13" r:id="rId3"/>
    <sheet name="Sectoral PIN and TARGET SADD" sheetId="14" r:id="rId4"/>
    <sheet name="PIN vs TARGET types" sheetId="6" r:id="rId5"/>
    <sheet name="PIN &amp; TARGET Intersectoral" sheetId="5" r:id="rId6"/>
    <sheet name="Sheet9" sheetId="15" state="hidden" r:id="rId7"/>
    <sheet name="Framework consolidated Targets" sheetId="16" r:id="rId8"/>
    <sheet name="Framework consolidat by regions" sheetId="17" r:id="rId9"/>
    <sheet name="Sheet1" sheetId="8" r:id="rId10"/>
    <sheet name="Sheet2" sheetId="2" state="hidden" r:id="rId11"/>
  </sheets>
  <externalReferences>
    <externalReference r:id="rId12"/>
  </externalReferences>
  <definedNames>
    <definedName name="_xlcn.WorksheetConnection_cmr_hpc21_pin_vs_targets_aggregation_v10.xlsxpin_target_sadd1" hidden="1">pin_target_sadd[]</definedName>
    <definedName name="_xlcn.WorksheetConnection_cmr_hpc21_pin_vs_targets_aggregation_v15.xlsxpop_pin_target1" hidden="1">pop_pin_target[]</definedName>
    <definedName name="_xlcn.WorksheetConnection_PINIntersectorupdatedA2J601" hidden="1">'PIN Intersector updated'!$A$2:$J$62</definedName>
    <definedName name="_xlcn.WorksheetConnection_populationPINTargetsA1AF3621" hidden="1">'population PIN &amp; Targets'!$A$1:$AF$362</definedName>
    <definedName name="list_sector">[1]!Table2[sector]</definedName>
    <definedName name="Slicer_Indicator_Name">#N/A</definedName>
    <definedName name="Slicer_Indicator_Ref">#N/A</definedName>
    <definedName name="Slicer_Sector_Name">#N/A</definedName>
    <definedName name="Slicer_Sector_Objective_Ref">#N/A</definedName>
    <definedName name="Slicer_Specific_Objective_Ref">#N/A</definedName>
    <definedName name="Slicer_Strategic_Objective_Ref">#N/A</definedName>
  </definedNames>
  <calcPr calcId="191029"/>
  <pivotCaches>
    <pivotCache cacheId="82" r:id="rId13"/>
    <pivotCache cacheId="83" r:id="rId14"/>
    <pivotCache cacheId="84" r:id="rId15"/>
    <pivotCache cacheId="85" r:id="rId16"/>
    <pivotCache cacheId="86" r:id="rId17"/>
    <pivotCache cacheId="87" r:id="rId18"/>
    <pivotCache cacheId="88" r:id="rId19"/>
    <pivotCache cacheId="89" r:id="rId20"/>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1"/>
        <x14:slicerCache r:id="rId22"/>
        <x14:slicerCache r:id="rId23"/>
        <x14:slicerCache r:id="rId24"/>
        <x14:slicerCache r:id="rId25"/>
        <x14:slicerCache r:id="rId26"/>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population PIN &amp; Targets!$A$1:$AF$362"/>
          <x15:modelTable id="Range" name="Range" connection="WorksheetConnection_PIN Intersector updated!$A$2:$J$60"/>
          <x15:modelTable id="pop_pin_target" name="pop_pin_target" connection="WorksheetConnection_cmr_hpc21_pin_vs_targets_aggregation_v15.xlsx!pop_pin_target"/>
          <x15:modelTable id="pin_target_sadd" name="pin_target_sadd" connection="WorksheetConnection_cmr_hpc21_pin_vs_targets_aggregation_v10.xlsx!pin_target_sadd"/>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5" i="18" l="1"/>
  <c r="I15" i="18"/>
  <c r="H15" i="18"/>
  <c r="U20" i="5" l="1"/>
  <c r="W14" i="6"/>
  <c r="V14" i="6"/>
  <c r="U14" i="6"/>
  <c r="T14" i="6"/>
  <c r="E7" i="6" l="1"/>
  <c r="E5" i="6"/>
  <c r="E6" i="6"/>
  <c r="E8" i="6"/>
  <c r="E9" i="6"/>
  <c r="E10" i="6"/>
  <c r="E11" i="6"/>
  <c r="E12" i="6"/>
  <c r="E13" i="6"/>
  <c r="E4" i="6"/>
  <c r="Z12" i="5"/>
  <c r="AF2" i="13" l="1"/>
  <c r="AF3" i="13"/>
  <c r="AF4" i="13"/>
  <c r="AF5"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M14" i="6" l="1"/>
  <c r="X2" i="13" l="1"/>
  <c r="X3" i="13"/>
  <c r="X4" i="13"/>
  <c r="X5" i="13"/>
  <c r="X6" i="13"/>
  <c r="X7" i="13"/>
  <c r="X8" i="13"/>
  <c r="X9" i="13"/>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314" i="13"/>
  <c r="X315" i="13"/>
  <c r="X316" i="13"/>
  <c r="X317" i="13"/>
  <c r="X318" i="13"/>
  <c r="X319" i="13"/>
  <c r="X320" i="13"/>
  <c r="X321" i="13"/>
  <c r="X322" i="13"/>
  <c r="X323" i="13"/>
  <c r="X324" i="13"/>
  <c r="X325" i="13"/>
  <c r="X326" i="13"/>
  <c r="X327" i="13"/>
  <c r="X328" i="13"/>
  <c r="X329" i="13"/>
  <c r="X330" i="13"/>
  <c r="X331" i="13"/>
  <c r="X332" i="13"/>
  <c r="X333" i="13"/>
  <c r="X334" i="13"/>
  <c r="X335" i="13"/>
  <c r="X336" i="13"/>
  <c r="X337" i="13"/>
  <c r="X338" i="13"/>
  <c r="X339" i="13"/>
  <c r="X340" i="13"/>
  <c r="X341" i="13"/>
  <c r="X342" i="13"/>
  <c r="X343" i="13"/>
  <c r="X344" i="13"/>
  <c r="X345" i="13"/>
  <c r="X346" i="13"/>
  <c r="X347" i="13"/>
  <c r="X348" i="13"/>
  <c r="X349" i="13"/>
  <c r="X350" i="13"/>
  <c r="X351" i="13"/>
  <c r="X352" i="13"/>
  <c r="X353" i="13"/>
  <c r="X354" i="13"/>
  <c r="X355" i="13"/>
  <c r="X356" i="13"/>
  <c r="X357" i="13"/>
  <c r="X358" i="13"/>
  <c r="X359" i="13"/>
  <c r="X360" i="13"/>
  <c r="X361"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40" i="13"/>
  <c r="AF341" i="13"/>
  <c r="AF342" i="13"/>
  <c r="AF343" i="13"/>
  <c r="AF344" i="13"/>
  <c r="AF345" i="13"/>
  <c r="AF346" i="13"/>
  <c r="AF347" i="13"/>
  <c r="AF348" i="13"/>
  <c r="AF349" i="13"/>
  <c r="AF350" i="13"/>
  <c r="AF351" i="13"/>
  <c r="AF352" i="13"/>
  <c r="AF353" i="13"/>
  <c r="AF354" i="13"/>
  <c r="AF355" i="13"/>
  <c r="AF356" i="13"/>
  <c r="AF357" i="13"/>
  <c r="AF358" i="13"/>
  <c r="AF359" i="13"/>
  <c r="AF360" i="13"/>
  <c r="AF361" i="13"/>
  <c r="B35" i="5" l="1"/>
  <c r="C35" i="5"/>
  <c r="D35" i="5"/>
  <c r="E35" i="5"/>
  <c r="B36" i="5"/>
  <c r="C36" i="5"/>
  <c r="D36" i="5"/>
  <c r="E36" i="5"/>
  <c r="B37" i="5"/>
  <c r="C37" i="5"/>
  <c r="D37" i="5"/>
  <c r="E37" i="5"/>
  <c r="E34" i="5"/>
  <c r="D34" i="5"/>
  <c r="C34" i="5"/>
  <c r="B34" i="5"/>
  <c r="B20" i="5"/>
  <c r="C20" i="5"/>
  <c r="D20" i="5"/>
  <c r="E20" i="5"/>
  <c r="B21" i="5"/>
  <c r="C21" i="5"/>
  <c r="D21" i="5"/>
  <c r="E21" i="5"/>
  <c r="B22" i="5"/>
  <c r="C22" i="5"/>
  <c r="D22" i="5"/>
  <c r="E22" i="5"/>
  <c r="B23" i="5"/>
  <c r="C23" i="5"/>
  <c r="D23" i="5"/>
  <c r="E23" i="5"/>
  <c r="B24" i="5"/>
  <c r="C24" i="5"/>
  <c r="D24" i="5"/>
  <c r="E24" i="5"/>
  <c r="B25" i="5"/>
  <c r="C25" i="5"/>
  <c r="D25" i="5"/>
  <c r="E25" i="5"/>
  <c r="B26" i="5"/>
  <c r="C26" i="5"/>
  <c r="D26" i="5"/>
  <c r="E26" i="5"/>
  <c r="B27" i="5"/>
  <c r="C27" i="5"/>
  <c r="D27" i="5"/>
  <c r="E27" i="5"/>
  <c r="B28" i="5"/>
  <c r="C28" i="5"/>
  <c r="D28" i="5"/>
  <c r="E28" i="5"/>
  <c r="E19" i="5"/>
  <c r="D19" i="5"/>
  <c r="C19" i="5"/>
  <c r="B19" i="5"/>
  <c r="B5" i="5"/>
  <c r="C5" i="5"/>
  <c r="D5" i="5"/>
  <c r="E5" i="5"/>
  <c r="B6" i="5"/>
  <c r="C6" i="5"/>
  <c r="D6" i="5"/>
  <c r="E6" i="5"/>
  <c r="B7" i="5"/>
  <c r="C7" i="5"/>
  <c r="D7" i="5"/>
  <c r="E7" i="5"/>
  <c r="B8" i="5"/>
  <c r="C8" i="5"/>
  <c r="D8" i="5"/>
  <c r="E8" i="5"/>
  <c r="B9" i="5"/>
  <c r="C9" i="5"/>
  <c r="D9" i="5"/>
  <c r="E9" i="5"/>
  <c r="B10" i="5"/>
  <c r="C10" i="5"/>
  <c r="D10" i="5"/>
  <c r="E10" i="5"/>
  <c r="B11" i="5"/>
  <c r="C11" i="5"/>
  <c r="D11" i="5"/>
  <c r="E11" i="5"/>
  <c r="B12" i="5"/>
  <c r="C12" i="5"/>
  <c r="D12" i="5"/>
  <c r="E12" i="5"/>
  <c r="B13" i="5"/>
  <c r="C13" i="5"/>
  <c r="D13" i="5"/>
  <c r="E13" i="5"/>
  <c r="E4" i="5"/>
  <c r="D4" i="5"/>
  <c r="C4" i="5"/>
  <c r="B4" i="5"/>
  <c r="J362" i="13"/>
  <c r="K362" i="13"/>
  <c r="L362" i="13"/>
  <c r="M362" i="13"/>
  <c r="N362" i="13"/>
  <c r="O362" i="13"/>
  <c r="Q362" i="13"/>
  <c r="R362" i="13"/>
  <c r="S362" i="13"/>
  <c r="T362" i="13"/>
  <c r="U362" i="13"/>
  <c r="V362" i="13"/>
  <c r="W362" i="13"/>
  <c r="Y362" i="13"/>
  <c r="Z362" i="13"/>
  <c r="AA362" i="13"/>
  <c r="AB362" i="13"/>
  <c r="AC362" i="13"/>
  <c r="AD362" i="13"/>
  <c r="AE362" i="13"/>
  <c r="P361" i="13"/>
  <c r="P360" i="13"/>
  <c r="P359" i="13"/>
  <c r="P358" i="13"/>
  <c r="P357" i="13"/>
  <c r="P356" i="13"/>
  <c r="P355" i="13"/>
  <c r="P354" i="13"/>
  <c r="P353" i="13"/>
  <c r="P352" i="13"/>
  <c r="P351" i="13"/>
  <c r="P350" i="13"/>
  <c r="P349" i="13"/>
  <c r="P348" i="13"/>
  <c r="P347" i="13"/>
  <c r="P346" i="13"/>
  <c r="P345" i="13"/>
  <c r="P344" i="13"/>
  <c r="P343" i="13"/>
  <c r="P342" i="13"/>
  <c r="P341" i="13"/>
  <c r="P340" i="13"/>
  <c r="P339" i="13"/>
  <c r="P338" i="13"/>
  <c r="P337" i="13"/>
  <c r="P336" i="13"/>
  <c r="P335" i="13"/>
  <c r="P334" i="13"/>
  <c r="P333" i="13"/>
  <c r="P332" i="13"/>
  <c r="P331" i="13"/>
  <c r="P330" i="13"/>
  <c r="P329" i="13"/>
  <c r="P328" i="13"/>
  <c r="P327" i="13"/>
  <c r="P326" i="13"/>
  <c r="P325" i="13"/>
  <c r="P324" i="13"/>
  <c r="P323" i="13"/>
  <c r="P322" i="13"/>
  <c r="P321" i="13"/>
  <c r="P320" i="13"/>
  <c r="P319" i="13"/>
  <c r="P318" i="13"/>
  <c r="P317" i="13"/>
  <c r="P316" i="13"/>
  <c r="P315" i="13"/>
  <c r="P314" i="13"/>
  <c r="P313" i="13"/>
  <c r="P312" i="13"/>
  <c r="P311" i="13"/>
  <c r="P310" i="13"/>
  <c r="P309" i="13"/>
  <c r="P308" i="13"/>
  <c r="P307" i="13"/>
  <c r="P306" i="13"/>
  <c r="P305" i="13"/>
  <c r="P304" i="13"/>
  <c r="P303" i="13"/>
  <c r="P302" i="13"/>
  <c r="P301" i="13"/>
  <c r="P300" i="13"/>
  <c r="P299" i="13"/>
  <c r="P298" i="13"/>
  <c r="P297" i="13"/>
  <c r="P296" i="13"/>
  <c r="P295" i="13"/>
  <c r="P294" i="13"/>
  <c r="P293" i="13"/>
  <c r="P292" i="13"/>
  <c r="P291" i="13"/>
  <c r="P290" i="13"/>
  <c r="P289" i="13"/>
  <c r="P288" i="13"/>
  <c r="P287" i="13"/>
  <c r="P286" i="13"/>
  <c r="P285" i="13"/>
  <c r="P284" i="13"/>
  <c r="P283" i="13"/>
  <c r="P282" i="13"/>
  <c r="P281" i="13"/>
  <c r="P280" i="13"/>
  <c r="P279" i="13"/>
  <c r="P278" i="13"/>
  <c r="P277" i="13"/>
  <c r="P276" i="13"/>
  <c r="P275" i="13"/>
  <c r="P274" i="13"/>
  <c r="P273" i="13"/>
  <c r="P272" i="13"/>
  <c r="P271" i="13"/>
  <c r="P270" i="13"/>
  <c r="P269" i="13"/>
  <c r="P268" i="13"/>
  <c r="P267" i="13"/>
  <c r="P266" i="13"/>
  <c r="P265" i="13"/>
  <c r="P264" i="13"/>
  <c r="P263" i="13"/>
  <c r="P262" i="13"/>
  <c r="P261" i="13"/>
  <c r="P260" i="13"/>
  <c r="P259" i="13"/>
  <c r="P258" i="13"/>
  <c r="P257" i="13"/>
  <c r="P256" i="13"/>
  <c r="P255" i="13"/>
  <c r="P254" i="13"/>
  <c r="P253" i="13"/>
  <c r="P252" i="13"/>
  <c r="P251" i="13"/>
  <c r="P250" i="13"/>
  <c r="P249" i="13"/>
  <c r="P248" i="13"/>
  <c r="P247" i="13"/>
  <c r="P246" i="13"/>
  <c r="P245" i="13"/>
  <c r="P244" i="13"/>
  <c r="P243" i="13"/>
  <c r="P242" i="13"/>
  <c r="P241" i="13"/>
  <c r="P240" i="13"/>
  <c r="P239" i="13"/>
  <c r="P238" i="13"/>
  <c r="P237" i="13"/>
  <c r="P236" i="13"/>
  <c r="P235" i="13"/>
  <c r="P234" i="13"/>
  <c r="P233" i="13"/>
  <c r="P232" i="13"/>
  <c r="P231" i="13"/>
  <c r="P230" i="13"/>
  <c r="P229" i="13"/>
  <c r="P228" i="13"/>
  <c r="P227" i="13"/>
  <c r="P226" i="13"/>
  <c r="P225" i="13"/>
  <c r="P224" i="13"/>
  <c r="P223" i="13"/>
  <c r="P222" i="13"/>
  <c r="P221" i="13"/>
  <c r="P220" i="13"/>
  <c r="P219" i="13"/>
  <c r="P218" i="13"/>
  <c r="P217" i="13"/>
  <c r="P216" i="13"/>
  <c r="P215" i="13"/>
  <c r="P214" i="13"/>
  <c r="P213" i="13"/>
  <c r="P212" i="13"/>
  <c r="P211" i="13"/>
  <c r="P210" i="13"/>
  <c r="P209" i="13"/>
  <c r="P208" i="13"/>
  <c r="P207" i="13"/>
  <c r="P206" i="13"/>
  <c r="P205" i="13"/>
  <c r="P204" i="13"/>
  <c r="P203" i="13"/>
  <c r="P202" i="13"/>
  <c r="P201"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P362" i="13" s="1"/>
  <c r="AA364" i="14"/>
  <c r="AL364" i="14"/>
  <c r="AK364" i="14"/>
  <c r="AJ364" i="14"/>
  <c r="AI364" i="14"/>
  <c r="AH364" i="14"/>
  <c r="AG364" i="14"/>
  <c r="AF364" i="14"/>
  <c r="AE364" i="14"/>
  <c r="AD364" i="14"/>
  <c r="AC364" i="14"/>
  <c r="AB364" i="14"/>
  <c r="Z364" i="14"/>
  <c r="Y364" i="14"/>
  <c r="X364" i="14"/>
  <c r="W364" i="14"/>
  <c r="V364" i="14"/>
  <c r="U364" i="14"/>
  <c r="T364" i="14"/>
  <c r="S364" i="14"/>
  <c r="R364" i="14"/>
  <c r="Q364" i="14"/>
  <c r="P364" i="14"/>
  <c r="N364" i="14"/>
  <c r="M364" i="14"/>
  <c r="L364" i="14"/>
  <c r="K364" i="14"/>
  <c r="J364" i="14"/>
  <c r="I364" i="14"/>
  <c r="O77" i="14"/>
  <c r="O76" i="14"/>
  <c r="O70" i="14"/>
  <c r="O71" i="14"/>
  <c r="O72" i="14"/>
  <c r="O73" i="14"/>
  <c r="O74" i="14"/>
  <c r="O75"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84" i="14"/>
  <c r="O185" i="14"/>
  <c r="O186" i="14"/>
  <c r="O187" i="14"/>
  <c r="O188" i="14"/>
  <c r="O189" i="14"/>
  <c r="O178" i="14"/>
  <c r="O179" i="14"/>
  <c r="O180" i="14"/>
  <c r="O181" i="14"/>
  <c r="O182" i="14"/>
  <c r="O183"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8" i="14"/>
  <c r="O79" i="14"/>
  <c r="O80" i="14"/>
  <c r="O81" i="14"/>
  <c r="O4" i="14"/>
  <c r="U35" i="5"/>
  <c r="U36" i="5"/>
  <c r="U37" i="5"/>
  <c r="U34" i="5"/>
  <c r="U4" i="5"/>
  <c r="U5" i="5"/>
  <c r="U6" i="5"/>
  <c r="U7" i="5"/>
  <c r="U8" i="5"/>
  <c r="U9" i="5"/>
  <c r="U10" i="5"/>
  <c r="U11" i="5"/>
  <c r="U12" i="5"/>
  <c r="U13" i="5"/>
  <c r="T5" i="5"/>
  <c r="T6" i="5"/>
  <c r="T7" i="5"/>
  <c r="T8" i="5"/>
  <c r="T9" i="5"/>
  <c r="T10" i="5"/>
  <c r="T11" i="5"/>
  <c r="T12" i="5"/>
  <c r="T13" i="5"/>
  <c r="T4" i="5"/>
  <c r="S13" i="5"/>
  <c r="S5" i="5"/>
  <c r="S6" i="5"/>
  <c r="S7" i="5"/>
  <c r="S8" i="5"/>
  <c r="S9" i="5"/>
  <c r="S10" i="5"/>
  <c r="S11" i="5"/>
  <c r="S12" i="5"/>
  <c r="S4" i="5"/>
  <c r="S35" i="5"/>
  <c r="S36" i="5"/>
  <c r="S37" i="5"/>
  <c r="S34" i="5"/>
  <c r="V28" i="5"/>
  <c r="T28" i="5"/>
  <c r="S28" i="5"/>
  <c r="U27" i="5"/>
  <c r="T27" i="5"/>
  <c r="S27" i="5"/>
  <c r="V26" i="5"/>
  <c r="T26" i="5"/>
  <c r="S26" i="5"/>
  <c r="V25" i="5"/>
  <c r="T25" i="5"/>
  <c r="S25" i="5"/>
  <c r="U24" i="5"/>
  <c r="T24" i="5"/>
  <c r="V23" i="5"/>
  <c r="T23" i="5"/>
  <c r="V22" i="5"/>
  <c r="U22" i="5"/>
  <c r="S22" i="5"/>
  <c r="V21" i="5"/>
  <c r="U21" i="5"/>
  <c r="T21" i="5"/>
  <c r="T20" i="5"/>
  <c r="V19" i="5"/>
  <c r="T19" i="5"/>
  <c r="W37" i="5"/>
  <c r="W36" i="5"/>
  <c r="W35" i="5"/>
  <c r="W34" i="5"/>
  <c r="W13" i="5"/>
  <c r="W12" i="5"/>
  <c r="W11" i="5"/>
  <c r="W10" i="5"/>
  <c r="W9" i="5"/>
  <c r="W8" i="5"/>
  <c r="W7" i="5"/>
  <c r="W6" i="5"/>
  <c r="W5" i="5"/>
  <c r="W4" i="5"/>
  <c r="V37" i="5"/>
  <c r="V36" i="5"/>
  <c r="V35" i="5"/>
  <c r="V34" i="5"/>
  <c r="V13" i="5"/>
  <c r="V12" i="5"/>
  <c r="V11" i="5"/>
  <c r="V10" i="5"/>
  <c r="V9" i="5"/>
  <c r="V8" i="5"/>
  <c r="V7" i="5"/>
  <c r="V6" i="5"/>
  <c r="V5" i="5"/>
  <c r="V4" i="5"/>
  <c r="T37" i="5"/>
  <c r="T36" i="5"/>
  <c r="T35" i="5"/>
  <c r="T34" i="5"/>
  <c r="J35" i="5"/>
  <c r="K35" i="5"/>
  <c r="L35" i="5"/>
  <c r="M35" i="5"/>
  <c r="J36" i="5"/>
  <c r="K36" i="5"/>
  <c r="L36" i="5"/>
  <c r="M36" i="5"/>
  <c r="J37" i="5"/>
  <c r="K37" i="5"/>
  <c r="L37" i="5"/>
  <c r="M37" i="5"/>
  <c r="J34" i="5"/>
  <c r="K34" i="5"/>
  <c r="L34" i="5"/>
  <c r="M34" i="5"/>
  <c r="I35" i="5"/>
  <c r="I36" i="5"/>
  <c r="I37" i="5"/>
  <c r="I34" i="5"/>
  <c r="L21" i="5"/>
  <c r="L22" i="5"/>
  <c r="L23" i="5"/>
  <c r="L25" i="5"/>
  <c r="L26" i="5"/>
  <c r="L28" i="5"/>
  <c r="L19" i="5"/>
  <c r="K21" i="5"/>
  <c r="K22" i="5"/>
  <c r="K24" i="5"/>
  <c r="K27" i="5"/>
  <c r="J20" i="5"/>
  <c r="J21" i="5"/>
  <c r="J23" i="5"/>
  <c r="J24" i="5"/>
  <c r="J25" i="5"/>
  <c r="J26" i="5"/>
  <c r="J27" i="5"/>
  <c r="J28" i="5"/>
  <c r="J19" i="5"/>
  <c r="I22" i="5"/>
  <c r="I25" i="5"/>
  <c r="I26" i="5"/>
  <c r="I27" i="5"/>
  <c r="I28" i="5"/>
  <c r="M5" i="5"/>
  <c r="M6" i="5"/>
  <c r="M7" i="5"/>
  <c r="M8" i="5"/>
  <c r="M9" i="5"/>
  <c r="M10" i="5"/>
  <c r="M11" i="5"/>
  <c r="M12" i="5"/>
  <c r="M13" i="5"/>
  <c r="M4" i="5"/>
  <c r="L5" i="5"/>
  <c r="L6" i="5"/>
  <c r="L7" i="5"/>
  <c r="L8" i="5"/>
  <c r="L9" i="5"/>
  <c r="L10" i="5"/>
  <c r="L11" i="5"/>
  <c r="L12" i="5"/>
  <c r="L13" i="5"/>
  <c r="L4" i="5"/>
  <c r="K5" i="5"/>
  <c r="K6" i="5"/>
  <c r="K7" i="5"/>
  <c r="K8" i="5"/>
  <c r="K9" i="5"/>
  <c r="K10" i="5"/>
  <c r="K11" i="5"/>
  <c r="K12" i="5"/>
  <c r="K13" i="5"/>
  <c r="K4" i="5"/>
  <c r="J5" i="5"/>
  <c r="J6" i="5"/>
  <c r="J7" i="5"/>
  <c r="J8" i="5"/>
  <c r="J9" i="5"/>
  <c r="J10" i="5"/>
  <c r="J11" i="5"/>
  <c r="J12" i="5"/>
  <c r="J13" i="5"/>
  <c r="J4" i="5"/>
  <c r="I5" i="5"/>
  <c r="I6" i="5"/>
  <c r="I7" i="5"/>
  <c r="I8" i="5"/>
  <c r="I9" i="5"/>
  <c r="I10" i="5"/>
  <c r="I11" i="5"/>
  <c r="I12" i="5"/>
  <c r="I13" i="5"/>
  <c r="I4" i="5"/>
  <c r="C14" i="5" l="1"/>
  <c r="D14" i="5"/>
  <c r="D29" i="5"/>
  <c r="D38" i="5"/>
  <c r="F10" i="5"/>
  <c r="F8" i="5"/>
  <c r="F6" i="5"/>
  <c r="E38" i="5"/>
  <c r="F36" i="5"/>
  <c r="F11" i="5"/>
  <c r="F9" i="5"/>
  <c r="F7" i="5"/>
  <c r="F5" i="5"/>
  <c r="F37" i="5"/>
  <c r="F35" i="5"/>
  <c r="F13" i="5"/>
  <c r="B14" i="5"/>
  <c r="F28" i="5"/>
  <c r="F26" i="5"/>
  <c r="F24" i="5"/>
  <c r="F22" i="5"/>
  <c r="F20" i="5"/>
  <c r="F19" i="5"/>
  <c r="B38" i="5"/>
  <c r="F34" i="5"/>
  <c r="C29" i="5"/>
  <c r="C38" i="5"/>
  <c r="F4" i="5"/>
  <c r="F12" i="5"/>
  <c r="E29" i="5"/>
  <c r="F27" i="5"/>
  <c r="F25" i="5"/>
  <c r="F23" i="5"/>
  <c r="F21" i="5"/>
  <c r="E14" i="5"/>
  <c r="B29" i="5"/>
  <c r="AM364" i="14"/>
  <c r="O364" i="14"/>
  <c r="T38" i="5"/>
  <c r="X8" i="5"/>
  <c r="W38" i="5"/>
  <c r="V38" i="5"/>
  <c r="X6" i="5"/>
  <c r="X9" i="5"/>
  <c r="V14" i="5"/>
  <c r="W14" i="5"/>
  <c r="X37" i="5"/>
  <c r="X36" i="5"/>
  <c r="X35" i="5"/>
  <c r="U38" i="5"/>
  <c r="X34" i="5"/>
  <c r="U14" i="5"/>
  <c r="T14" i="5"/>
  <c r="S14" i="5"/>
  <c r="X11" i="5"/>
  <c r="X12" i="5"/>
  <c r="X13" i="5"/>
  <c r="X10" i="5"/>
  <c r="X7" i="5"/>
  <c r="X5" i="5"/>
  <c r="X4" i="5"/>
  <c r="S38" i="5"/>
  <c r="F14" i="5" l="1"/>
  <c r="F38" i="5"/>
  <c r="F29" i="5"/>
  <c r="X38" i="5"/>
  <c r="X14" i="5"/>
  <c r="AF362" i="13" l="1"/>
  <c r="X362" i="13" l="1"/>
  <c r="K28" i="5"/>
  <c r="U23" i="5"/>
  <c r="S24" i="5"/>
  <c r="I24" i="5"/>
  <c r="L27" i="5"/>
  <c r="K26" i="5"/>
  <c r="U26" i="5"/>
  <c r="X26" i="5" s="1"/>
  <c r="V27" i="5"/>
  <c r="X27" i="5" s="1"/>
  <c r="K23" i="5"/>
  <c r="I23" i="5"/>
  <c r="K19" i="5"/>
  <c r="U19" i="5"/>
  <c r="U28" i="5"/>
  <c r="X28" i="5" s="1"/>
  <c r="I21" i="5"/>
  <c r="S19" i="5"/>
  <c r="K20" i="5"/>
  <c r="S20" i="5"/>
  <c r="U25" i="5"/>
  <c r="X25" i="5" s="1"/>
  <c r="L20" i="5"/>
  <c r="V24" i="5"/>
  <c r="K25" i="5"/>
  <c r="I20" i="5"/>
  <c r="V20" i="5"/>
  <c r="S23" i="5"/>
  <c r="L24" i="5"/>
  <c r="J22" i="5"/>
  <c r="I19" i="5"/>
  <c r="S21" i="5"/>
  <c r="X21" i="5" s="1"/>
  <c r="T22" i="5"/>
  <c r="X24" i="5" l="1"/>
  <c r="U29" i="5"/>
  <c r="V29" i="5"/>
  <c r="X19" i="5"/>
  <c r="S29" i="5"/>
  <c r="X23" i="5"/>
  <c r="X20" i="5"/>
  <c r="T29" i="5"/>
  <c r="X22" i="5"/>
  <c r="X29" i="5" l="1"/>
  <c r="E63" i="7" l="1"/>
  <c r="F63" i="7"/>
  <c r="G63" i="7"/>
  <c r="H63" i="7"/>
  <c r="I63" i="7"/>
  <c r="J15" i="7"/>
  <c r="J33" i="7"/>
  <c r="M38" i="5" l="1"/>
  <c r="W40" i="5" s="1"/>
  <c r="L38" i="5"/>
  <c r="V40" i="5" s="1"/>
  <c r="K38" i="5"/>
  <c r="U40" i="5" s="1"/>
  <c r="I38" i="5"/>
  <c r="S40" i="5" s="1"/>
  <c r="J38" i="5"/>
  <c r="T40" i="5" s="1"/>
  <c r="N35" i="5"/>
  <c r="N36" i="5"/>
  <c r="Z36" i="5" s="1"/>
  <c r="N37" i="5"/>
  <c r="N34" i="5"/>
  <c r="Z34" i="5" s="1"/>
  <c r="Z37" i="5" l="1"/>
  <c r="P37" i="5"/>
  <c r="N38" i="5"/>
  <c r="N40" i="5" s="1"/>
  <c r="Z35" i="5"/>
  <c r="I19" i="7"/>
  <c r="I20" i="7"/>
  <c r="I21" i="7"/>
  <c r="I22" i="7"/>
  <c r="X40" i="5" l="1"/>
  <c r="Z38" i="5"/>
  <c r="P35" i="5"/>
  <c r="P36" i="5"/>
  <c r="P38" i="5"/>
  <c r="P34" i="5"/>
  <c r="I40" i="5"/>
  <c r="L40" i="5"/>
  <c r="K40" i="5"/>
  <c r="J40" i="5"/>
  <c r="N28" i="5"/>
  <c r="N27" i="5"/>
  <c r="Z27" i="5" s="1"/>
  <c r="N26" i="5"/>
  <c r="Z26" i="5" s="1"/>
  <c r="N25" i="5"/>
  <c r="Z25" i="5" s="1"/>
  <c r="N24" i="5"/>
  <c r="Z24" i="5" s="1"/>
  <c r="N23" i="5"/>
  <c r="Z23" i="5" s="1"/>
  <c r="N22" i="5"/>
  <c r="N21" i="5"/>
  <c r="N20" i="5"/>
  <c r="L29" i="5"/>
  <c r="V31" i="5" s="1"/>
  <c r="K29" i="5"/>
  <c r="J29" i="5"/>
  <c r="T31" i="5" s="1"/>
  <c r="I29" i="5"/>
  <c r="N19" i="5"/>
  <c r="M14" i="5"/>
  <c r="L14" i="5"/>
  <c r="V16" i="5" s="1"/>
  <c r="K14" i="5"/>
  <c r="J14" i="5"/>
  <c r="T16" i="5" s="1"/>
  <c r="I14" i="5"/>
  <c r="N13" i="5"/>
  <c r="Z13" i="5" s="1"/>
  <c r="N12" i="5"/>
  <c r="N11" i="5"/>
  <c r="N10" i="5"/>
  <c r="N9" i="5"/>
  <c r="N8" i="5"/>
  <c r="N7" i="5"/>
  <c r="Z7" i="5" s="1"/>
  <c r="N6" i="5"/>
  <c r="N5" i="5"/>
  <c r="Z5" i="5" s="1"/>
  <c r="N4" i="5"/>
  <c r="J3" i="7"/>
  <c r="J4" i="7"/>
  <c r="J5" i="7"/>
  <c r="J6" i="7"/>
  <c r="J7" i="7"/>
  <c r="J8" i="7"/>
  <c r="J9" i="7"/>
  <c r="J10" i="7"/>
  <c r="J11" i="7"/>
  <c r="J12" i="7"/>
  <c r="J13" i="7"/>
  <c r="J14" i="7"/>
  <c r="J16" i="7"/>
  <c r="J17" i="7"/>
  <c r="J18" i="7"/>
  <c r="J19" i="7"/>
  <c r="J20" i="7"/>
  <c r="J21" i="7"/>
  <c r="J22" i="7"/>
  <c r="J23" i="7"/>
  <c r="J24" i="7"/>
  <c r="J25" i="7"/>
  <c r="J26" i="7"/>
  <c r="J27" i="7"/>
  <c r="J28" i="7"/>
  <c r="J29" i="7"/>
  <c r="J30" i="7"/>
  <c r="J31" i="7"/>
  <c r="J32"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P12" i="5" l="1"/>
  <c r="I16" i="5"/>
  <c r="S16" i="5"/>
  <c r="W16" i="5"/>
  <c r="P8" i="5"/>
  <c r="Z8" i="5"/>
  <c r="K31" i="5"/>
  <c r="U31" i="5"/>
  <c r="P21" i="5"/>
  <c r="Z21" i="5"/>
  <c r="P28" i="5"/>
  <c r="Z28" i="5"/>
  <c r="P10" i="5"/>
  <c r="Z10" i="5"/>
  <c r="P22" i="5"/>
  <c r="Z22" i="5"/>
  <c r="K16" i="5"/>
  <c r="U16" i="5"/>
  <c r="P9" i="5"/>
  <c r="Z9" i="5"/>
  <c r="P11" i="5"/>
  <c r="Z11" i="5"/>
  <c r="P19" i="5"/>
  <c r="Z19" i="5"/>
  <c r="P6" i="5"/>
  <c r="Z6" i="5"/>
  <c r="P20" i="5"/>
  <c r="Z20" i="5"/>
  <c r="P4" i="5"/>
  <c r="Z4" i="5"/>
  <c r="I31" i="5"/>
  <c r="S31" i="5"/>
  <c r="L31" i="5"/>
  <c r="J31" i="5"/>
  <c r="P25" i="5"/>
  <c r="P24" i="5"/>
  <c r="P27" i="5"/>
  <c r="P26" i="5"/>
  <c r="N29" i="5"/>
  <c r="J63" i="7"/>
  <c r="J16" i="5"/>
  <c r="P5" i="5"/>
  <c r="N14" i="5"/>
  <c r="L16" i="5"/>
  <c r="P7" i="5"/>
  <c r="P13" i="5"/>
  <c r="P23" i="5"/>
  <c r="P14" i="5" l="1"/>
  <c r="Z14" i="5"/>
  <c r="X16" i="5"/>
  <c r="P29" i="5"/>
  <c r="Z29" i="5"/>
  <c r="X31" i="5"/>
  <c r="N31" i="5"/>
  <c r="N16" i="5"/>
  <c r="S14" i="6" l="1"/>
  <c r="R14" i="6"/>
  <c r="Q14" i="6"/>
  <c r="P14" i="6"/>
  <c r="F14" i="6"/>
  <c r="G14" i="6"/>
  <c r="J5" i="6"/>
  <c r="J6" i="6"/>
  <c r="J7" i="6"/>
  <c r="J8" i="6"/>
  <c r="J9" i="6"/>
  <c r="J10" i="6"/>
  <c r="J11" i="6"/>
  <c r="J12" i="6"/>
  <c r="J13" i="6"/>
  <c r="J4" i="6"/>
  <c r="I4" i="6"/>
  <c r="I5" i="6"/>
  <c r="I6" i="6"/>
  <c r="I8" i="6"/>
  <c r="I11" i="6"/>
  <c r="I12" i="6"/>
  <c r="I13" i="6"/>
  <c r="I9" i="6" l="1"/>
  <c r="I10" i="6"/>
  <c r="I7" i="6"/>
  <c r="L14" i="6"/>
  <c r="N14" i="6"/>
  <c r="J14" i="6"/>
  <c r="E14" i="6"/>
  <c r="I14" i="6" l="1"/>
  <c r="D14"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CEE26D-08E6-4B77-8113-396EBD48A96D}"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1CA4624-F5A7-4935-82EC-714DB477F40F}" name="WorksheetConnection_cmr_hpc21_pin_vs_targets_aggregation_v10.xlsx!pin_target_sadd" type="102" refreshedVersion="6" minRefreshableVersion="5">
    <extLst>
      <ext xmlns:x15="http://schemas.microsoft.com/office/spreadsheetml/2010/11/main" uri="{DE250136-89BD-433C-8126-D09CA5730AF9}">
        <x15:connection id="pin_target_sadd" autoDelete="1">
          <x15:rangePr sourceName="_xlcn.WorksheetConnection_cmr_hpc21_pin_vs_targets_aggregation_v10.xlsxpin_target_sadd1"/>
        </x15:connection>
      </ext>
    </extLst>
  </connection>
  <connection id="3" xr16:uid="{154D239A-195F-46B7-BE35-E7E0CB7140F1}" name="WorksheetConnection_cmr_hpc21_pin_vs_targets_aggregation_v15.xlsx!pop_pin_target" type="102" refreshedVersion="6" minRefreshableVersion="5">
    <extLst>
      <ext xmlns:x15="http://schemas.microsoft.com/office/spreadsheetml/2010/11/main" uri="{DE250136-89BD-433C-8126-D09CA5730AF9}">
        <x15:connection id="pop_pin_target" autoDelete="1">
          <x15:rangePr sourceName="_xlcn.WorksheetConnection_cmr_hpc21_pin_vs_targets_aggregation_v15.xlsxpop_pin_target1"/>
        </x15:connection>
      </ext>
    </extLst>
  </connection>
  <connection id="4" xr16:uid="{A61EF5AB-76D9-43E3-AAA7-48A2E51B2423}" name="WorksheetConnection_PIN Intersector updated!$A$2:$J$60" type="102" refreshedVersion="6" minRefreshableVersion="5">
    <extLst>
      <ext xmlns:x15="http://schemas.microsoft.com/office/spreadsheetml/2010/11/main" uri="{DE250136-89BD-433C-8126-D09CA5730AF9}">
        <x15:connection id="Range" autoDelete="1">
          <x15:rangePr sourceName="_xlcn.WorksheetConnection_PINIntersectorupdatedA2J601"/>
        </x15:connection>
      </ext>
    </extLst>
  </connection>
  <connection id="5" xr16:uid="{F9F449FD-E587-4B97-B5B8-906BEE6BA905}" name="WorksheetConnection_population PIN &amp; Targets!$A$1:$AF$362" type="102" refreshedVersion="6" minRefreshableVersion="5">
    <extLst>
      <ext xmlns:x15="http://schemas.microsoft.com/office/spreadsheetml/2010/11/main" uri="{DE250136-89BD-433C-8126-D09CA5730AF9}">
        <x15:connection id="Range 2" autoDelete="1">
          <x15:rangePr sourceName="_xlcn.WorksheetConnection_populationPINTargetsA1AF3621"/>
        </x15:connection>
      </ext>
    </extLst>
  </connection>
</connections>
</file>

<file path=xl/sharedStrings.xml><?xml version="1.0" encoding="utf-8"?>
<sst xmlns="http://schemas.openxmlformats.org/spreadsheetml/2006/main" count="12539" uniqueCount="511">
  <si>
    <t>Adamaoua</t>
  </si>
  <si>
    <t>Centre</t>
  </si>
  <si>
    <t>Est</t>
  </si>
  <si>
    <t>Extreme-Nord</t>
  </si>
  <si>
    <t>Littoral</t>
  </si>
  <si>
    <t>Nord</t>
  </si>
  <si>
    <t>Nord-Ouest</t>
  </si>
  <si>
    <t>Ouest</t>
  </si>
  <si>
    <t>Sud</t>
  </si>
  <si>
    <t>Sud-Ouest</t>
  </si>
  <si>
    <t>Male</t>
  </si>
  <si>
    <t>Female</t>
  </si>
  <si>
    <t>Total</t>
  </si>
  <si>
    <t>Targets SP OBJ</t>
  </si>
  <si>
    <t>support</t>
  </si>
  <si>
    <t>Sector Ref</t>
  </si>
  <si>
    <t>Sector Name</t>
  </si>
  <si>
    <t>Sector Objective Ref</t>
  </si>
  <si>
    <t>Sector Objective Name</t>
  </si>
  <si>
    <t>Indicator Ref</t>
  </si>
  <si>
    <t>Indicator Name</t>
  </si>
  <si>
    <t>SP1.1</t>
  </si>
  <si>
    <t>CLCSS</t>
  </si>
  <si>
    <t>Coordination</t>
  </si>
  <si>
    <t>CLCSS_CO1</t>
  </si>
  <si>
    <t>Strengthen inclusive humanitarian coordination and advocacy.</t>
  </si>
  <si>
    <t>CLCSS_CO1_IN1</t>
  </si>
  <si>
    <t># of people trained on humanitarian principles, humanitarian access and civil military coordination</t>
  </si>
  <si>
    <t>CLCSS_CO4</t>
  </si>
  <si>
    <t>Strengthen the respect of international humanitarian law and human rights law and safe access to humanitarian assistance.</t>
  </si>
  <si>
    <t>CLCSS_CO4_IN1</t>
  </si>
  <si>
    <t># of access missions carried out</t>
  </si>
  <si>
    <t>CLCSS_CO4_IN4</t>
  </si>
  <si>
    <t># of SSAFE Training and Security awareness training</t>
  </si>
  <si>
    <t>CLFSC</t>
  </si>
  <si>
    <t>Food Security</t>
  </si>
  <si>
    <t>CLFSC_CO1</t>
  </si>
  <si>
    <t>Sauver les vies des populations en insécurité alimentaire à travers une assistance inclusive coordonnée et intégrée.</t>
  </si>
  <si>
    <t>CLFSC_CO1_IN1</t>
  </si>
  <si>
    <t>CLHEA</t>
  </si>
  <si>
    <t>Health</t>
  </si>
  <si>
    <t>CLHEA_CO1</t>
  </si>
  <si>
    <t>Improve access to essential health care for all of the population affected by a crisis during the year 2021</t>
  </si>
  <si>
    <t>CLHEA_CO1_IN1</t>
  </si>
  <si>
    <t>CLHEA_CO2</t>
  </si>
  <si>
    <t>Ensure holistic care for all survivors of GBV throughout 2021</t>
  </si>
  <si>
    <t>CLHEA_CO2_IN1</t>
  </si>
  <si>
    <t>CLHEA_CO3</t>
  </si>
  <si>
    <t>Provide mental care and psychosocial follow-up to all victims of trauma in 2021</t>
  </si>
  <si>
    <t>CLHEA_CO3_IN1</t>
  </si>
  <si>
    <t>CLHEA_CO4</t>
  </si>
  <si>
    <t>Ensure a dignified delivery and secure for all pregnant women age in areas by the end of 2021 crisis</t>
  </si>
  <si>
    <t>CLHEA_CO4_IN1</t>
  </si>
  <si>
    <t>CLNUT</t>
  </si>
  <si>
    <t>Nutrition</t>
  </si>
  <si>
    <t>CLNUT_CO4</t>
  </si>
  <si>
    <t>Boys and girls aged under five years benefit from services for the early detection and treatment of all forms of life-threatening acute malnutrition (including severe acute malnutrition).</t>
  </si>
  <si>
    <t>CLNUT_CO4_IN1</t>
  </si>
  <si>
    <t># of new admissions of boys and girls, 6 -59 months in the integrated management of severe acute malnutrition programme</t>
  </si>
  <si>
    <t>CLNUT_CO4_IN2</t>
  </si>
  <si>
    <t># of severely acutely malnourished boys and girls, 6-59 months, with access to SAM treatment in South West and North West Regions</t>
  </si>
  <si>
    <t>CLNUT_CO6</t>
  </si>
  <si>
    <t>At-risk and affected populations have timely access to culturally appropriate, gender and age sensitive information and interventions that promote the uptake of diets, services and practices and contribute to support and improve their nutritional status in humanitarian context.</t>
  </si>
  <si>
    <t>CLNUT_CO6_IN1</t>
  </si>
  <si>
    <t>Proportion of men participating in awareness sessions in nutrition programs (%)</t>
  </si>
  <si>
    <t>CLSHL</t>
  </si>
  <si>
    <t>Shelter and NFI</t>
  </si>
  <si>
    <t>CLSHL_CO1</t>
  </si>
  <si>
    <t>The most vulnerable displaced population  and host families  are reached with timely appropriate life-sustaining emergency with shelter support</t>
  </si>
  <si>
    <t>CLSHL_CO1_IN1</t>
  </si>
  <si>
    <t># of HH to be assisted with emergency shelter</t>
  </si>
  <si>
    <t>CLSHL_CO1_IN2</t>
  </si>
  <si>
    <t># of HH to be assisted with transitional shelter</t>
  </si>
  <si>
    <t>CLWSH</t>
  </si>
  <si>
    <t>Water, Sanitation and Hygiene</t>
  </si>
  <si>
    <t>CLWSH_CO1</t>
  </si>
  <si>
    <t>L’accès aux services adéquat d’eau, d’hygiène et d’assainissement pour les populations vulnérables est amélioré de façon durable./Improve sustainable access to basic sanitation and safe drinking water to vulnerable people</t>
  </si>
  <si>
    <t>CLWSH_CO1_IN1</t>
  </si>
  <si>
    <t># de personnes dans le besoin ayant accès à de l’eau potable durablement pour répondre à leur(s) vulnérabilité(s)/# of affected population with sustainable access to  safe drinking water.</t>
  </si>
  <si>
    <t>CLWSH_CO1_IN2</t>
  </si>
  <si>
    <t># des personnes dans le besoin ayant eu accès aux installations sanitaires de base de facon durable /# of affected population gaining access to sustainable basic sanitation services.</t>
  </si>
  <si>
    <t>SP1.2</t>
  </si>
  <si>
    <t>CLWSH_CO2</t>
  </si>
  <si>
    <t>Reduire les risque de morbidite et mortalité dues aux non respect des regles d'hygienes au sein des populations affectées par les crises/Reduce the risk of poor hygiene-related morbidity and mortality of affected population in the crisis.</t>
  </si>
  <si>
    <t>CLWSH_CO2_IN1</t>
  </si>
  <si>
    <t>Nombre de personnes ciblées ayant reçu un paquet minimum WASH adapté à leurs vulnérabilités./Proportion of people beneficiaries of a minimum WASH package based on their vulnerability</t>
  </si>
  <si>
    <t>SP2.1</t>
  </si>
  <si>
    <t>CL11</t>
  </si>
  <si>
    <t>Refugee Response</t>
  </si>
  <si>
    <t>CL11_CO1</t>
  </si>
  <si>
    <t>Protection delivered in line with international standards</t>
  </si>
  <si>
    <t>CL11_CO1_IN1</t>
  </si>
  <si>
    <t># of refugees registered</t>
  </si>
  <si>
    <t>CL11_CO1_IN2</t>
  </si>
  <si>
    <t># of refugees recognized through an individual refugee status determination procedure</t>
  </si>
  <si>
    <t>CL11_CO1_IN3</t>
  </si>
  <si>
    <t># of refugees issued with a valid document</t>
  </si>
  <si>
    <t>CL11_CO1_IN4</t>
  </si>
  <si>
    <t># of Prevention and response action to gender-based violence and child protection issues</t>
  </si>
  <si>
    <t>CL11_CO4</t>
  </si>
  <si>
    <t>Implementing comprehensive durable solutions for the greatest numbers of refugees</t>
  </si>
  <si>
    <t>CL11_CO4_IN1</t>
  </si>
  <si>
    <t># of refugee involve in durable solutions (voluntary repatriation and resettlement)</t>
  </si>
  <si>
    <t>CLEDU</t>
  </si>
  <si>
    <t>Education</t>
  </si>
  <si>
    <t>CLEDU_CO3</t>
  </si>
  <si>
    <t>CLEDU_CO3_IN1</t>
  </si>
  <si>
    <t>CLPRO</t>
  </si>
  <si>
    <t>Protection</t>
  </si>
  <si>
    <t>CLPRO_CO1</t>
  </si>
  <si>
    <t>Improve the protection and respect of fundamental rights for persons affected by crises, prioritizing the most vulnerable groups (including persons living with disability, elderly, women and children).</t>
  </si>
  <si>
    <t>CLPRO_CO1_IN1</t>
  </si>
  <si>
    <t># of children and care-givers accessing mental health or psycho-social support</t>
  </si>
  <si>
    <t>CLPRO_CO1_IN2</t>
  </si>
  <si>
    <t># of community-based structures trained on identification of specific needs (disability, elderly, chronical illness, UASC)</t>
  </si>
  <si>
    <t>CLPRO_CO1_IN3</t>
  </si>
  <si>
    <t># of conflict-affected persons having benefited from civil  or identity documentation support (including birth certification)</t>
  </si>
  <si>
    <t>CLPRO_CO1_IN4</t>
  </si>
  <si>
    <t># of persons covered by protection monitoring activities</t>
  </si>
  <si>
    <t>CLPRO_CO1_IN5</t>
  </si>
  <si>
    <t># of persons referred to relevant protection actors in order to receive legal assistance (excluding GBV cases)</t>
  </si>
  <si>
    <t>CLPRO_CO1_IN6</t>
  </si>
  <si>
    <t># of persons who received life-saving VBG services</t>
  </si>
  <si>
    <t>CLPRO_CO2</t>
  </si>
  <si>
    <t>Build capacity of Cameroonian authorities and civil society actors on the protection of affected populations to ensure respect for rights.</t>
  </si>
  <si>
    <t>CLPRO_CO2_IN1</t>
  </si>
  <si>
    <t># of staff from local and national authorities trained on protection standards and policies</t>
  </si>
  <si>
    <t>SP3.1</t>
  </si>
  <si>
    <t>CL11_CO2</t>
  </si>
  <si>
    <t>Basic service delivery capacity effectively built in collaboration with government and all the stakeholders operating in refugees hosting areas to ensure that refugees and host populations have equal access to public services and infrastructure</t>
  </si>
  <si>
    <t>CL11_CO2_IN1</t>
  </si>
  <si>
    <t># of person with access to basic services (education and health)</t>
  </si>
  <si>
    <t>CL11_CO2_IN2</t>
  </si>
  <si>
    <t>Number of refugees receive food assistance on a monthly basis (# in cash and vouchers and # in kind)</t>
  </si>
  <si>
    <t>CL11_CO2_IN3</t>
  </si>
  <si>
    <t>Number of boreholes and other water supply mechanisms rehabilitated</t>
  </si>
  <si>
    <t>CL11_CO2_IN4</t>
  </si>
  <si>
    <t>Emergency shelter and Non food Item</t>
  </si>
  <si>
    <t>CLCSS_CO2</t>
  </si>
  <si>
    <t>Strengthen context analysis to improve humanitarian programming.</t>
  </si>
  <si>
    <t>CLCSS_CO2_IN1</t>
  </si>
  <si>
    <t># of joint needs assessment mission reports shared, that clearly articulate the distinct assistance and protection needs of women, girls, men and boys, including older people and people living with disabilities</t>
  </si>
  <si>
    <t>CLCSS_CO2_IN4</t>
  </si>
  <si>
    <t># of people trained on gender sensitive humanitarian programming</t>
  </si>
  <si>
    <t>CLCSS_CO3</t>
  </si>
  <si>
    <t>Strengthen engagement for accountability to affected populations (AAP) by all stakeholders.</t>
  </si>
  <si>
    <t>CLCSS_CO3_IN2</t>
  </si>
  <si>
    <t># of sectors that have integrated PSEA Risk Assessment and PSEA programmatic actions in their action plan</t>
  </si>
  <si>
    <t>CLEDU_CO1</t>
  </si>
  <si>
    <t>CLEDU_CO1_IN1</t>
  </si>
  <si>
    <t>CLEDU_CO1_IN2</t>
  </si>
  <si>
    <t>CLFSC_CO2</t>
  </si>
  <si>
    <t>Améliorer la sécurité alimentaire (accès et utilisation) des réfugiés, des personnes déplacées internes, des retournés et des populations locales vulnérables (hommes et femmes)</t>
  </si>
  <si>
    <t>CLFSC_CO2_IN1</t>
  </si>
  <si>
    <t>% of households with acceptable Food Consumption Scores (FCS) out of the total targeted severely food insecure households from refugee,idp  the local population</t>
  </si>
  <si>
    <t>CLFSC_CO2_IN2</t>
  </si>
  <si>
    <t>% of targeted households meeting minimum requirements for Household Dietary Diversity Scores (HDDS)</t>
  </si>
  <si>
    <t>CLFSC_CO2_IN3</t>
  </si>
  <si>
    <t>% of targeted households with Reduced Coping Strategies Index (CSI) (0-3 coping strategies)</t>
  </si>
  <si>
    <t>CLFSC_CO2_IN4</t>
  </si>
  <si>
    <t>CLNUT_CO1</t>
  </si>
  <si>
    <t>Boys and girls aged under five years benefit from diets, practices and services that prevent stunting, wasting, micronutrient deficiencies and overweight in humanitarian context</t>
  </si>
  <si>
    <t>CLNUT_CO1_IN1</t>
  </si>
  <si>
    <t># of boys and girls aged 6-23 months enrolled in the Blanket Supplementary Feeding Programme (BSFP)</t>
  </si>
  <si>
    <t>CLNUT_CO3</t>
  </si>
  <si>
    <t>Pregnant women and breastfeeding mothers benefit from diets, practices and services that protect them from undernutrition, micronutrient deficiencies and anemia in humanitarian context</t>
  </si>
  <si>
    <t>CLNUT_CO3_IN1</t>
  </si>
  <si>
    <t># of pregnant and lactating women enrolled in the Blanket Supplementary Feeding Programme (BSFP)</t>
  </si>
  <si>
    <t>CLPRO_CO3</t>
  </si>
  <si>
    <t>Promote the centrality of protection and engage first respondent actors to mainstream protection principles into programming, preparedness and responses to the needs of populations affected by crisis</t>
  </si>
  <si>
    <t>CLPRO_CO3_IN1</t>
  </si>
  <si>
    <t># of annual sector/cluster work plans including prevention, mitigation and response to identified protection risks</t>
  </si>
  <si>
    <t>CLPRO_CO3_IN2</t>
  </si>
  <si>
    <t># of staff across sectors/ clusters trained on centrality and mainstreaming of Protection</t>
  </si>
  <si>
    <t>CLSHL_CO3</t>
  </si>
  <si>
    <t>The most vulnerable displaced population and host families are reached with timely appropriate life-sustaining with Core Relif Items</t>
  </si>
  <si>
    <t>CLSHL_CO3_IN1</t>
  </si>
  <si>
    <t># of HH to be assisted with Core Relief Items</t>
  </si>
  <si>
    <t>CLWSH_CO3</t>
  </si>
  <si>
    <t>Renforcer les capacités des acteurs nationaux à améliorer de manière efficiente et durable la fourniture des services EHA et la résilience des populations vulnérables face aux chocs /Reinforce Capacities of local actor to improve sustainable WASH service and resilience of affected populations</t>
  </si>
  <si>
    <t>CLWSH_CO3_IN1</t>
  </si>
  <si>
    <t>Pourcentage de  groupe sectoriels/Cluster fonctionnels/# of functionnal sectorial group/cluster</t>
  </si>
  <si>
    <t>SP3.2</t>
  </si>
  <si>
    <t>CL11_CO3</t>
  </si>
  <si>
    <t>Self-reliance and social cohesion improved in refugees hosting areas through a community-based approach to sustainable livelihoods and socio-economic inclusion, enhanced environmental protection and conflict management</t>
  </si>
  <si>
    <t>CL11_CO3_IN1</t>
  </si>
  <si>
    <t># of refugee household usingrenewable sources of energy and involve in protection of the environment</t>
  </si>
  <si>
    <t>CL11_CO3_IN2</t>
  </si>
  <si>
    <t># of person with Self-reliance and livelihood opportunities</t>
  </si>
  <si>
    <t>CLEDU_CO2</t>
  </si>
  <si>
    <t>CLEDU_CO2_IN1</t>
  </si>
  <si>
    <t>CLEDU_CO2_IN2</t>
  </si>
  <si>
    <t>CLFSC_CO3</t>
  </si>
  <si>
    <t>Assurer la disponibilité de l’information de qualité sur la sécurité alimentaire et la vulnérabilité pour une meilleure planification humanitaire et renforcer le nexus humanitaire-développement</t>
  </si>
  <si>
    <t>CLFSC_CO3_IN1</t>
  </si>
  <si>
    <t>region</t>
  </si>
  <si>
    <t>division</t>
  </si>
  <si>
    <t>adm2_pcode</t>
  </si>
  <si>
    <t>pin</t>
  </si>
  <si>
    <t>target</t>
  </si>
  <si>
    <t>Djérem</t>
  </si>
  <si>
    <t>CMR001001</t>
  </si>
  <si>
    <t>Faro-et-Déo</t>
  </si>
  <si>
    <t>CMR001002</t>
  </si>
  <si>
    <t>Mayo-Banyo</t>
  </si>
  <si>
    <t>CMR001003</t>
  </si>
  <si>
    <t>Mbéré</t>
  </si>
  <si>
    <t>CMR001004</t>
  </si>
  <si>
    <t>Vina</t>
  </si>
  <si>
    <t>CMR001005</t>
  </si>
  <si>
    <t>Haute-Sanaga</t>
  </si>
  <si>
    <t>CMR002001</t>
  </si>
  <si>
    <t>Lékié</t>
  </si>
  <si>
    <t>CMR002002</t>
  </si>
  <si>
    <t>Mbam-et-Inoubou</t>
  </si>
  <si>
    <t>CMR002003</t>
  </si>
  <si>
    <t>Mbam-et-Kim</t>
  </si>
  <si>
    <t>CMR002004</t>
  </si>
  <si>
    <t>Mefou-et-Afamba</t>
  </si>
  <si>
    <t>CMR002005</t>
  </si>
  <si>
    <t>Mefou-et-Akono</t>
  </si>
  <si>
    <t>CMR002006</t>
  </si>
  <si>
    <t>Mfoundi</t>
  </si>
  <si>
    <t>CMR002007</t>
  </si>
  <si>
    <t>Nyong-et-Kellé</t>
  </si>
  <si>
    <t>CMR002008</t>
  </si>
  <si>
    <t>Nyong-et-Mfoumou</t>
  </si>
  <si>
    <t>CMR002009</t>
  </si>
  <si>
    <t>Nyong-et-So'o</t>
  </si>
  <si>
    <t>CMR002010</t>
  </si>
  <si>
    <t>Boumba-et-Ngoko</t>
  </si>
  <si>
    <t>CMR003001</t>
  </si>
  <si>
    <t>Haut-Nyong</t>
  </si>
  <si>
    <t>CMR003002</t>
  </si>
  <si>
    <t>Kadey</t>
  </si>
  <si>
    <t>CMR003003</t>
  </si>
  <si>
    <t>Lom-et-Djérem</t>
  </si>
  <si>
    <t>CMR003004</t>
  </si>
  <si>
    <t>Extrême-Nord</t>
  </si>
  <si>
    <t>Diamaré</t>
  </si>
  <si>
    <t>CMR004001</t>
  </si>
  <si>
    <t>Logone-et-Chari</t>
  </si>
  <si>
    <t>CMR004002</t>
  </si>
  <si>
    <t>Mayo-Danay</t>
  </si>
  <si>
    <t>CMR004003</t>
  </si>
  <si>
    <t>Mayo-Kani</t>
  </si>
  <si>
    <t>CMR004004</t>
  </si>
  <si>
    <t>Mayo-Sava</t>
  </si>
  <si>
    <t>CMR004005</t>
  </si>
  <si>
    <t>Mayo-Tsanaga</t>
  </si>
  <si>
    <t>CMR004006</t>
  </si>
  <si>
    <t>Moungo</t>
  </si>
  <si>
    <t>CMR005001</t>
  </si>
  <si>
    <t>Nkam</t>
  </si>
  <si>
    <t>CMR005002</t>
  </si>
  <si>
    <t>Sanaga-Maritime</t>
  </si>
  <si>
    <t>CMR005003</t>
  </si>
  <si>
    <t>Wouri</t>
  </si>
  <si>
    <t>CMR005004</t>
  </si>
  <si>
    <t>Bénoué</t>
  </si>
  <si>
    <t>CMR006001</t>
  </si>
  <si>
    <t>Faro</t>
  </si>
  <si>
    <t>CMR006002</t>
  </si>
  <si>
    <t>Mayo-Louti</t>
  </si>
  <si>
    <t>CMR006003</t>
  </si>
  <si>
    <t>Mayo-Rey</t>
  </si>
  <si>
    <t>CMR006004</t>
  </si>
  <si>
    <t>Boyo</t>
  </si>
  <si>
    <t>CMR007001</t>
  </si>
  <si>
    <t>Bui</t>
  </si>
  <si>
    <t>CMR007002</t>
  </si>
  <si>
    <t>Donga-Mantung</t>
  </si>
  <si>
    <t>CMR007003</t>
  </si>
  <si>
    <t>Menchum</t>
  </si>
  <si>
    <t>CMR007004</t>
  </si>
  <si>
    <t>Mezam</t>
  </si>
  <si>
    <t>CMR007005</t>
  </si>
  <si>
    <t>Momo</t>
  </si>
  <si>
    <t>CMR007006</t>
  </si>
  <si>
    <t>Ngo-Ketunjia</t>
  </si>
  <si>
    <t>CMR007007</t>
  </si>
  <si>
    <t>Bamboutos</t>
  </si>
  <si>
    <t>CMR008001</t>
  </si>
  <si>
    <t>Haut-Nkam</t>
  </si>
  <si>
    <t>CMR008002</t>
  </si>
  <si>
    <t>Hauts-Plateaux</t>
  </si>
  <si>
    <t>CMR008003</t>
  </si>
  <si>
    <t>Koung-Khi</t>
  </si>
  <si>
    <t>CMR008004</t>
  </si>
  <si>
    <t>Menoua</t>
  </si>
  <si>
    <t>CMR008005</t>
  </si>
  <si>
    <t>Mifi</t>
  </si>
  <si>
    <t>CMR008006</t>
  </si>
  <si>
    <t>Ndé</t>
  </si>
  <si>
    <t>CMR008007</t>
  </si>
  <si>
    <t>Noun</t>
  </si>
  <si>
    <t>CMR008008</t>
  </si>
  <si>
    <t>Dja-et-Lobo</t>
  </si>
  <si>
    <t>CMR009001</t>
  </si>
  <si>
    <t>Mvila</t>
  </si>
  <si>
    <t>CMR009002</t>
  </si>
  <si>
    <t>Océan</t>
  </si>
  <si>
    <t>CMR009003</t>
  </si>
  <si>
    <t>Vallée-du-Ntem</t>
  </si>
  <si>
    <t>CMR009004</t>
  </si>
  <si>
    <t>Fako</t>
  </si>
  <si>
    <t>CMR010001</t>
  </si>
  <si>
    <t>Kupe-Manenguba</t>
  </si>
  <si>
    <t>CMR010002</t>
  </si>
  <si>
    <t>Lebialem</t>
  </si>
  <si>
    <t>CMR010003</t>
  </si>
  <si>
    <t>Manyu</t>
  </si>
  <si>
    <t>CMR010004</t>
  </si>
  <si>
    <t>Meme</t>
  </si>
  <si>
    <t>CMR010005</t>
  </si>
  <si>
    <t>Ndian</t>
  </si>
  <si>
    <t>CMR010006</t>
  </si>
  <si>
    <t>Grand Total</t>
  </si>
  <si>
    <t>Baseline</t>
  </si>
  <si>
    <t>PIN Intersector</t>
  </si>
  <si>
    <t>Regions</t>
  </si>
  <si>
    <t>IDP</t>
  </si>
  <si>
    <t>Refugees</t>
  </si>
  <si>
    <t>Returnees</t>
  </si>
  <si>
    <t>Host communities</t>
  </si>
  <si>
    <t>Other PiN</t>
  </si>
  <si>
    <t>CAR Crisis</t>
  </si>
  <si>
    <t>LCB Crisis</t>
  </si>
  <si>
    <t>NWSW Crisis</t>
  </si>
  <si>
    <t>Other</t>
  </si>
  <si>
    <t>Intersectoral</t>
  </si>
  <si>
    <t>Sectoral</t>
  </si>
  <si>
    <t>GHO</t>
  </si>
  <si>
    <t>Region</t>
  </si>
  <si>
    <t>SO1</t>
  </si>
  <si>
    <t>SO2</t>
  </si>
  <si>
    <t>SO3</t>
  </si>
  <si>
    <t>Comparison 
Max(Sector, Intersector)</t>
  </si>
  <si>
    <t>Crisis</t>
  </si>
  <si>
    <t>Division</t>
  </si>
  <si>
    <t>Disagregation</t>
  </si>
  <si>
    <t>SADD</t>
  </si>
  <si>
    <t>Sex</t>
  </si>
  <si>
    <t>TARGET Intersector</t>
  </si>
  <si>
    <t>NUT</t>
  </si>
  <si>
    <t>FS</t>
  </si>
  <si>
    <t>Row Labels</t>
  </si>
  <si>
    <t>Sum of PIN Intersector</t>
  </si>
  <si>
    <t>Sum of IDP</t>
  </si>
  <si>
    <t>Sum of Refugees</t>
  </si>
  <si>
    <t>Sum of Returnees</t>
  </si>
  <si>
    <t>Sum of Host communities</t>
  </si>
  <si>
    <t>Sum of Other PiN</t>
  </si>
  <si>
    <t>Column Labels</t>
  </si>
  <si>
    <t>Specific Objective Ref</t>
  </si>
  <si>
    <t>Specific Objective Name</t>
  </si>
  <si>
    <t>The morbidity and mortality rate of communicable diseases and other public health threats remain under their respective threshold by the end of 2021 in the regions affected by crisis</t>
  </si>
  <si>
    <t>By the end of 2021, xx people are reached with inclusive prevention activities on protection risks</t>
  </si>
  <si>
    <t>SP2.2</t>
  </si>
  <si>
    <t>By the end of 2021, protection risks and needs are monitored in XX% of  sub-divisions affected by crisis</t>
  </si>
  <si>
    <t>SP2.3</t>
  </si>
  <si>
    <t>xx% of identified protection incidents are followed by advocacy by the end of 2021</t>
  </si>
  <si>
    <t>SP2.4</t>
  </si>
  <si>
    <t>By the end of 2021, effective and accessible referral pathways are ensured for xx vulnerable people affected by a crisis</t>
  </si>
  <si>
    <t>Strategic Objective Ref</t>
  </si>
  <si>
    <t>Strategic Objective Name</t>
  </si>
  <si>
    <t>sexe</t>
  </si>
  <si>
    <t>age</t>
  </si>
  <si>
    <t>pop21</t>
  </si>
  <si>
    <t>Femme</t>
  </si>
  <si>
    <t>18-59 ans</t>
  </si>
  <si>
    <t>&lt; 18 ans</t>
  </si>
  <si>
    <t>&gt; 59 ans</t>
  </si>
  <si>
    <t>Homme</t>
  </si>
  <si>
    <t>t_pdi</t>
  </si>
  <si>
    <t>t_ref_nga</t>
  </si>
  <si>
    <t>t_ref_car</t>
  </si>
  <si>
    <t>t_ref_other</t>
  </si>
  <si>
    <t>t_return</t>
  </si>
  <si>
    <t>t_host</t>
  </si>
  <si>
    <t>t_other</t>
  </si>
  <si>
    <t>n_pdi</t>
  </si>
  <si>
    <t>n_ref_nga</t>
  </si>
  <si>
    <t>n_ref_car</t>
  </si>
  <si>
    <t>n_ref_other</t>
  </si>
  <si>
    <t>n_return</t>
  </si>
  <si>
    <t>n_host</t>
  </si>
  <si>
    <t>n_other</t>
  </si>
  <si>
    <t>Index</t>
  </si>
  <si>
    <t>original_order</t>
  </si>
  <si>
    <t>order.1</t>
  </si>
  <si>
    <t>s_pdi</t>
  </si>
  <si>
    <t>Sum of pin</t>
  </si>
  <si>
    <t>Sum of target</t>
  </si>
  <si>
    <t>situation</t>
  </si>
  <si>
    <t>Pin</t>
  </si>
  <si>
    <t>Target</t>
  </si>
  <si>
    <t>#</t>
  </si>
  <si>
    <t>s_ref_nga</t>
  </si>
  <si>
    <t>s_ref_car</t>
  </si>
  <si>
    <t>s_ref_other</t>
  </si>
  <si>
    <t>s_return</t>
  </si>
  <si>
    <t>s_host</t>
  </si>
  <si>
    <t>s_total</t>
  </si>
  <si>
    <t>pin_total</t>
  </si>
  <si>
    <t>t_total</t>
  </si>
  <si>
    <t>Sum of s_total</t>
  </si>
  <si>
    <t>Sum of pin_total</t>
  </si>
  <si>
    <t>Sum of t_total</t>
  </si>
  <si>
    <t>n_education</t>
  </si>
  <si>
    <t>n_food_security</t>
  </si>
  <si>
    <t>n_health</t>
  </si>
  <si>
    <t>n_nutrition</t>
  </si>
  <si>
    <t>n_protection</t>
  </si>
  <si>
    <t>n_protection_cp</t>
  </si>
  <si>
    <t>n_protection_gbv</t>
  </si>
  <si>
    <t>n_refugee_response</t>
  </si>
  <si>
    <t>n_shelter_nfi</t>
  </si>
  <si>
    <t>n_wash</t>
  </si>
  <si>
    <t>t_education</t>
  </si>
  <si>
    <t>t_food_security</t>
  </si>
  <si>
    <t>t_health</t>
  </si>
  <si>
    <t>t_nutrition</t>
  </si>
  <si>
    <t>t_protection</t>
  </si>
  <si>
    <t>t_protection_cp</t>
  </si>
  <si>
    <t>t_protection_gbv</t>
  </si>
  <si>
    <t>t_refugee_response</t>
  </si>
  <si>
    <t>t_shelter_nfi</t>
  </si>
  <si>
    <t>t_wash</t>
  </si>
  <si>
    <t>n_early_recovery</t>
  </si>
  <si>
    <t>t_early_recovery</t>
  </si>
  <si>
    <t>Support</t>
  </si>
  <si>
    <t>CQ1</t>
  </si>
  <si>
    <t>CLCSS_CO4_IN2</t>
  </si>
  <si>
    <t>#  of passengers transported by UNHAS</t>
  </si>
  <si>
    <t>CLCSS_CO4_IN3</t>
  </si>
  <si>
    <t>Total Volume of Cargo transported by UNHAS in MT</t>
  </si>
  <si>
    <t># of targeted food insecure people (female and male) that received unconditional food support through food and cash transfers</t>
  </si>
  <si>
    <t># of people receiving health care in the affected areas</t>
  </si>
  <si>
    <t>% of GBV who received health care in affected areas</t>
  </si>
  <si>
    <t># of victims of trauma who underwent taken mental load and psychosocial care</t>
  </si>
  <si>
    <t>% of births carried out by skilled health personnel</t>
  </si>
  <si>
    <t>CLHEA_CO5</t>
  </si>
  <si>
    <t>Reduce the risk and/or the impact of epidemics by early detection and effective response</t>
  </si>
  <si>
    <t>CLHEA_CO5_IN1</t>
  </si>
  <si>
    <t>% of alerts investigated in 72h</t>
  </si>
  <si>
    <t>CLHEA_CO5_IN2</t>
  </si>
  <si>
    <t># of kits prepositionned in risk areas</t>
  </si>
  <si>
    <t>CLHEA_CO5_IN3</t>
  </si>
  <si>
    <t># of community health workers trained to raise awareness of good practices to reduce the risk of epidemics</t>
  </si>
  <si>
    <t>CL11_CO5</t>
  </si>
  <si>
    <t>Prevention and reduction of risks of statelessness</t>
  </si>
  <si>
    <t># of students accessing protective learning environments with a  teacher able to cope with risks and work during an epidemics</t>
  </si>
  <si>
    <t>CLCSS_CO2_IN2</t>
  </si>
  <si>
    <t># of HNO published, providing analysis and data on the distinct assistance and protection needs of women, girls, men and boys, including older people and people living with disabilities</t>
  </si>
  <si>
    <t>CLCSS_CO2_IN3</t>
  </si>
  <si>
    <t># of HRP published, adequately addressing the distinct assistance and protection needs of women, girls, men and boys, including older people and people living with disabilities</t>
  </si>
  <si>
    <t>CLCSS_CO3_IN1</t>
  </si>
  <si>
    <t>% of humanitarian organizations that have in place feedback and complaints mechanisms</t>
  </si>
  <si>
    <t>CLCSS_CO3_IN3</t>
  </si>
  <si>
    <t>% of complaints referred to concerned organizations through the inter-organizational PSEA helpline</t>
  </si>
  <si>
    <t>CLCSS_CO3_IN4</t>
  </si>
  <si>
    <t>% of international humanitarian organizations that have in place codes of conducts on prevention from sexual exploitation and abuse</t>
  </si>
  <si>
    <t># of children accessing education in newly constructed  classrooms</t>
  </si>
  <si>
    <t># of children accessing education education through alternative learning platforms and accelerated programs</t>
  </si>
  <si>
    <t># of targeted people (female and male) that received assistance through agricultural, livestock and fishery support (small ruminant, local poultry, table birds, piggery, fishery and agriculture)</t>
  </si>
  <si>
    <t>CLNUT_CO2</t>
  </si>
  <si>
    <t>Boys and girls in middle childhood (5-9 years) and adolescents girls and boys (10-19 years) benefit from diets, practices and services that protect them from undernutrition, micronutrient deficiencies and anemia in humanitarian context</t>
  </si>
  <si>
    <t>CLNUT_CO5</t>
  </si>
  <si>
    <t>Monitoring and information systems or nutrition, including nutrition assessments, provide timely and quality data and evidence to guide policies, strategies, programmes and advocacy in humanitarian context.</t>
  </si>
  <si>
    <t>CLSHL_CO2</t>
  </si>
  <si>
    <t>The most vulnerable displaced population are reached with rental subsidies</t>
  </si>
  <si>
    <t>CLSHL_CO2_IN1</t>
  </si>
  <si>
    <t># of HH to be assisted with subsidies rental</t>
  </si>
  <si>
    <t>CLCSS_CO5</t>
  </si>
  <si>
    <t>Strengthen the humanitarian - development collaboration to support durable solutions for communities affected by forced displacement</t>
  </si>
  <si>
    <t>CLCSS_CO5_IN1</t>
  </si>
  <si>
    <t># of NEXUS documents promoting durable solutions, endorsed by the HCT</t>
  </si>
  <si>
    <t># of youth supported with livelihood to generate income</t>
  </si>
  <si>
    <t># of vunerable students supported through CASH</t>
  </si>
  <si>
    <t>CLERY</t>
  </si>
  <si>
    <t>Early Recovery</t>
  </si>
  <si>
    <t>CLERY_CO1</t>
  </si>
  <si>
    <t>COB 1 : Renforcer les capacités économiques des personnes vulnérables et des ménages</t>
  </si>
  <si>
    <t>CLERY_CO1_IN1</t>
  </si>
  <si>
    <t># de ménages qui bénéficient des interventions du relèvement économique</t>
  </si>
  <si>
    <t>CLERY_CO2</t>
  </si>
  <si>
    <t>COB 2 : Promouvoir une autonomisation durable des populations cibles à travers des activités de relèvement économique multisectorielles et inclusives dans le respect de l’environnement.</t>
  </si>
  <si>
    <t>CLERY_CO2_IN1</t>
  </si>
  <si>
    <t># de personnes qui bénéficient des infrastructures économiques locales qui ont été construites/réhabilitées</t>
  </si>
  <si>
    <t>CLERY_CO3</t>
  </si>
  <si>
    <t>COB 3 : Renforcer les capacités institutionnelles, communautaires et individuelles en vue d’améliorer la résilience, promouvoir la prévention et la gestion des risques.</t>
  </si>
  <si>
    <t>CLERY_CO3_IN1</t>
  </si>
  <si>
    <t># d'institutions locales, organisations communautaires et personnes qui bénéficient d'un renforcement des capacités</t>
  </si>
  <si>
    <t># of food security assessment conducted to support and reinforce humanitarian planning the Humanitairian development and peace nexus</t>
  </si>
  <si>
    <t>Female Target</t>
  </si>
  <si>
    <t>Male Target</t>
  </si>
  <si>
    <t>Total Target</t>
  </si>
  <si>
    <t>By the end of 2021, the rights of 500,000 girls and boys affected by the crisis are protected from immediate and future threats, through access to conflict-sensitive education, disaster risk reduction, strengthening psychosocial coping and protecting schools from attack</t>
  </si>
  <si>
    <t>By the end of 2021, the survival of 190,000 girls and boys (3-18 years) affected by the crisis is ensured through equitable access to safe and protective learning environments</t>
  </si>
  <si>
    <t>By the end of 2021, the protection of 147,300 girls and boys (3-18 years) out of school as a result of the crisis is strengthened through access to quality alternative education adapted to their needs</t>
  </si>
  <si>
    <t>Total Sum of pin</t>
  </si>
  <si>
    <t>Total Sum of target</t>
  </si>
  <si>
    <t>Sum of t_education</t>
  </si>
  <si>
    <t>Reduce mortality and morbidity of 1.5 million people affected by crisis</t>
  </si>
  <si>
    <t>Reduce the protection needs of 1.1 million people affected by crisis</t>
  </si>
  <si>
    <t>Reduce vulnerabilities and strengthen resilience of 830,000 people affected by crisis</t>
  </si>
  <si>
    <t>1.5 million vulnerable people affected by crisis benefit from immediate minimum food, nutrition, WASH, shelter and lifesaving health services by the end of 2021</t>
  </si>
  <si>
    <t>By the end of 2021, 1.1 million people are reached with inclusive prevention and response activities on protection risks; including effective and accessible referral pathways</t>
  </si>
  <si>
    <t>By the end of 2021, 720,000 vulnerable people affected by crisis have indiscriminatory, regular and safe access to quality basic services</t>
  </si>
  <si>
    <t>By the end of 2021, the use of negative coping strategies is mitigated for 380,000 vulnerable people affected by crisis through inputs, capital and skills for livelihood activities and coordinated response approach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</si>
</sst>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_(*(#,##0\);_(* &quot;-&quot;??_);_(@_)"/>
    <numFmt numFmtId="165" formatCode="[&gt;=1000000]\ #,##0.0,,&quot;M&quot;;[&gt;=1000]\ #,##0,&quot;K&quot;;#,##0"/>
    <numFmt numFmtId="166" formatCode="[&gt;=1000000]\ #,##0.0,,&quot;M&quot;;[&gt;=1000]\ #,##0.0,&quot;K&quot;;#,##0.0"/>
    <numFmt numFmtId="167" formatCode="_(* #,##0_);_(* \(#,##0\);_(* &quot;-&quot;_);_(@_)"/>
  </numFmts>
  <fonts count="1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rgb="FFFF0000"/>
      <name val="Calibri"/>
      <family val="2"/>
      <scheme val="minor"/>
    </font>
    <font>
      <sz val="11"/>
      <color theme="1"/>
      <name val="Calibri"/>
      <family val="2"/>
    </font>
    <font>
      <b/>
      <sz val="11"/>
      <name val="Calibri"/>
      <family val="2"/>
      <scheme val="minor"/>
    </font>
    <font>
      <b/>
      <sz val="12"/>
      <color theme="0"/>
      <name val="Calibri Light"/>
      <family val="2"/>
    </font>
    <font>
      <b/>
      <sz val="11"/>
      <color theme="0"/>
      <name val="Calibri Light"/>
      <family val="2"/>
    </font>
    <font>
      <sz val="12"/>
      <color theme="1"/>
      <name val="Calibri Light"/>
      <family val="2"/>
    </font>
    <font>
      <sz val="12"/>
      <color rgb="FFFF0000"/>
      <name val="Calibri Light"/>
      <family val="2"/>
    </font>
    <font>
      <b/>
      <sz val="11"/>
      <color theme="0"/>
      <name val="Calibri"/>
      <family val="2"/>
    </font>
  </fonts>
  <fills count="18">
    <fill>
      <patternFill patternType="none"/>
    </fill>
    <fill>
      <patternFill patternType="gray125"/>
    </fill>
    <fill>
      <patternFill patternType="solid">
        <fgColor theme="5"/>
        <bgColor indexed="64"/>
      </patternFill>
    </fill>
    <fill>
      <patternFill patternType="solid">
        <fgColor theme="4"/>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2"/>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70C0"/>
        <bgColor indexed="64"/>
      </patternFill>
    </fill>
    <fill>
      <patternFill patternType="solid">
        <fgColor theme="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3">
    <xf numFmtId="0" fontId="0" fillId="0" borderId="0"/>
    <xf numFmtId="41" fontId="1" fillId="0" borderId="0" applyFont="0" applyFill="0" applyBorder="0" applyAlignment="0" applyProtection="0"/>
    <xf numFmtId="9" fontId="1" fillId="0" borderId="0" applyFont="0" applyFill="0" applyBorder="0" applyAlignment="0" applyProtection="0"/>
  </cellStyleXfs>
  <cellXfs count="163">
    <xf numFmtId="0" fontId="0" fillId="0" borderId="0" xfId="0"/>
    <xf numFmtId="41" fontId="0" fillId="0" borderId="0" xfId="1" applyFont="1"/>
    <xf numFmtId="41" fontId="0" fillId="0" borderId="1" xfId="1" applyFont="1" applyBorder="1"/>
    <xf numFmtId="164" fontId="0" fillId="0" borderId="1" xfId="2" applyNumberFormat="1" applyFont="1" applyFill="1" applyBorder="1"/>
    <xf numFmtId="164" fontId="3" fillId="0" borderId="0" xfId="0" applyNumberFormat="1" applyFont="1"/>
    <xf numFmtId="9" fontId="3" fillId="0" borderId="0" xfId="2" applyFont="1"/>
    <xf numFmtId="9" fontId="0" fillId="0" borderId="0" xfId="2" applyFont="1"/>
    <xf numFmtId="164" fontId="3" fillId="0" borderId="1" xfId="2" applyNumberFormat="1" applyFont="1" applyFill="1" applyBorder="1"/>
    <xf numFmtId="0" fontId="0" fillId="0" borderId="0" xfId="2" applyNumberFormat="1" applyFont="1"/>
    <xf numFmtId="0" fontId="2" fillId="2" borderId="0" xfId="0" applyFont="1" applyFill="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17" xfId="0" applyFont="1" applyFill="1" applyBorder="1" applyAlignment="1">
      <alignment horizontal="center" vertical="center"/>
    </xf>
    <xf numFmtId="41" fontId="0" fillId="0" borderId="7" xfId="1" applyFont="1" applyBorder="1"/>
    <xf numFmtId="41" fontId="0" fillId="0" borderId="9" xfId="1" applyFont="1" applyBorder="1"/>
    <xf numFmtId="41" fontId="0" fillId="0" borderId="10" xfId="1" applyFont="1" applyBorder="1"/>
    <xf numFmtId="41" fontId="0" fillId="0" borderId="19" xfId="1" applyFont="1" applyBorder="1"/>
    <xf numFmtId="41" fontId="0" fillId="0" borderId="20" xfId="1" applyFont="1" applyBorder="1"/>
    <xf numFmtId="41" fontId="0" fillId="0" borderId="6" xfId="1" applyFont="1" applyBorder="1"/>
    <xf numFmtId="41" fontId="0" fillId="0" borderId="8" xfId="1" applyFont="1" applyBorder="1"/>
    <xf numFmtId="0" fontId="0" fillId="0" borderId="24" xfId="0" applyBorder="1"/>
    <xf numFmtId="0" fontId="0" fillId="0" borderId="25" xfId="0" applyBorder="1"/>
    <xf numFmtId="0" fontId="3" fillId="0" borderId="0" xfId="0" applyFont="1"/>
    <xf numFmtId="0" fontId="3" fillId="0" borderId="21" xfId="0" applyFont="1" applyBorder="1" applyAlignment="1">
      <alignment horizontal="center"/>
    </xf>
    <xf numFmtId="0" fontId="3" fillId="0" borderId="0" xfId="0" applyFont="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0" fillId="4" borderId="23" xfId="0" applyFill="1" applyBorder="1"/>
    <xf numFmtId="41" fontId="0" fillId="4" borderId="3" xfId="1" applyFont="1" applyFill="1" applyBorder="1"/>
    <xf numFmtId="41" fontId="0" fillId="4" borderId="5" xfId="1" applyFont="1" applyFill="1" applyBorder="1"/>
    <xf numFmtId="41" fontId="0" fillId="4" borderId="18" xfId="1" applyFont="1" applyFill="1" applyBorder="1"/>
    <xf numFmtId="41" fontId="0" fillId="4" borderId="4" xfId="1" applyFont="1" applyFill="1" applyBorder="1"/>
    <xf numFmtId="0" fontId="0" fillId="4" borderId="24" xfId="0" applyFill="1" applyBorder="1"/>
    <xf numFmtId="41" fontId="0" fillId="4" borderId="6" xfId="1" applyFont="1" applyFill="1" applyBorder="1"/>
    <xf numFmtId="41" fontId="0" fillId="4" borderId="7" xfId="1" applyFont="1" applyFill="1" applyBorder="1"/>
    <xf numFmtId="41" fontId="0" fillId="4" borderId="19" xfId="1" applyFont="1" applyFill="1" applyBorder="1"/>
    <xf numFmtId="41" fontId="0" fillId="4" borderId="1" xfId="1" applyFont="1" applyFill="1" applyBorder="1"/>
    <xf numFmtId="0" fontId="3" fillId="0" borderId="22" xfId="0" applyFont="1" applyBorder="1"/>
    <xf numFmtId="41" fontId="3" fillId="0" borderId="0" xfId="1" applyFont="1" applyAlignment="1">
      <alignment horizontal="center"/>
    </xf>
    <xf numFmtId="41" fontId="3" fillId="0" borderId="0" xfId="1" applyFont="1"/>
    <xf numFmtId="41" fontId="3" fillId="0" borderId="2" xfId="1" applyFont="1" applyBorder="1"/>
    <xf numFmtId="41" fontId="2" fillId="3" borderId="26" xfId="1" applyFont="1" applyFill="1" applyBorder="1" applyAlignment="1">
      <alignment horizontal="center" vertical="center"/>
    </xf>
    <xf numFmtId="41" fontId="2" fillId="2" borderId="27" xfId="1" applyFont="1" applyFill="1" applyBorder="1" applyAlignment="1">
      <alignment horizontal="center" vertical="center"/>
    </xf>
    <xf numFmtId="0" fontId="2" fillId="3" borderId="14"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12" xfId="0" applyBorder="1" applyAlignment="1">
      <alignment horizontal="center" vertical="center"/>
    </xf>
    <xf numFmtId="0" fontId="0" fillId="0" borderId="37" xfId="0" applyBorder="1" applyAlignment="1">
      <alignment horizontal="center"/>
    </xf>
    <xf numFmtId="0" fontId="0" fillId="0" borderId="12" xfId="0" applyBorder="1" applyAlignment="1">
      <alignment horizontal="center"/>
    </xf>
    <xf numFmtId="41" fontId="2" fillId="2" borderId="28" xfId="1" applyFont="1" applyFill="1" applyBorder="1" applyAlignment="1">
      <alignment horizontal="center" vertical="center"/>
    </xf>
    <xf numFmtId="41" fontId="2" fillId="2" borderId="29" xfId="1" applyFont="1" applyFill="1" applyBorder="1" applyAlignment="1">
      <alignment horizontal="center" vertical="center"/>
    </xf>
    <xf numFmtId="41" fontId="2" fillId="2" borderId="30" xfId="1" applyFont="1" applyFill="1" applyBorder="1" applyAlignment="1">
      <alignment horizontal="center" vertical="center"/>
    </xf>
    <xf numFmtId="41" fontId="2" fillId="0" borderId="0" xfId="1" applyFont="1" applyAlignment="1">
      <alignment horizontal="center"/>
    </xf>
    <xf numFmtId="0" fontId="0" fillId="0" borderId="14" xfId="0" applyBorder="1"/>
    <xf numFmtId="0" fontId="0" fillId="0" borderId="38" xfId="0" applyBorder="1"/>
    <xf numFmtId="0" fontId="0" fillId="0" borderId="15" xfId="0" applyBorder="1"/>
    <xf numFmtId="0" fontId="0" fillId="0" borderId="16" xfId="0" applyBorder="1"/>
    <xf numFmtId="0" fontId="0" fillId="0" borderId="0" xfId="0" applyBorder="1"/>
    <xf numFmtId="0" fontId="0" fillId="0" borderId="17" xfId="0" applyBorder="1"/>
    <xf numFmtId="164" fontId="3" fillId="0" borderId="0" xfId="0" applyNumberFormat="1" applyFont="1" applyBorder="1"/>
    <xf numFmtId="9" fontId="3" fillId="0" borderId="17" xfId="2" applyFont="1" applyBorder="1"/>
    <xf numFmtId="9" fontId="0" fillId="0" borderId="0" xfId="2" applyFont="1" applyBorder="1"/>
    <xf numFmtId="0" fontId="0" fillId="0" borderId="31" xfId="0" applyBorder="1"/>
    <xf numFmtId="9" fontId="0" fillId="0" borderId="39" xfId="2" applyFont="1" applyBorder="1"/>
    <xf numFmtId="0" fontId="0" fillId="0" borderId="39" xfId="0" applyBorder="1"/>
    <xf numFmtId="164" fontId="3" fillId="0" borderId="39" xfId="0" applyNumberFormat="1" applyFont="1" applyBorder="1"/>
    <xf numFmtId="164" fontId="3" fillId="0" borderId="17" xfId="0" applyNumberFormat="1" applyFont="1" applyBorder="1"/>
    <xf numFmtId="164" fontId="3" fillId="0" borderId="31" xfId="0" applyNumberFormat="1" applyFont="1" applyBorder="1"/>
    <xf numFmtId="164" fontId="3" fillId="0" borderId="32" xfId="0" applyNumberFormat="1" applyFont="1" applyBorder="1"/>
    <xf numFmtId="0" fontId="0" fillId="0" borderId="3" xfId="0" applyBorder="1"/>
    <xf numFmtId="0" fontId="0" fillId="0" borderId="4" xfId="0" applyBorder="1"/>
    <xf numFmtId="0" fontId="0" fillId="0" borderId="6" xfId="0" applyBorder="1"/>
    <xf numFmtId="41" fontId="0" fillId="0" borderId="17" xfId="1" applyFont="1" applyBorder="1"/>
    <xf numFmtId="41" fontId="0" fillId="0" borderId="39" xfId="1" applyFont="1" applyBorder="1"/>
    <xf numFmtId="41" fontId="0" fillId="0" borderId="32" xfId="1" applyFont="1" applyBorder="1"/>
    <xf numFmtId="0" fontId="0" fillId="0" borderId="32" xfId="0" applyBorder="1"/>
    <xf numFmtId="0" fontId="0" fillId="0" borderId="15" xfId="0" applyFont="1" applyBorder="1"/>
    <xf numFmtId="0" fontId="0" fillId="0" borderId="17" xfId="0" applyFont="1" applyBorder="1"/>
    <xf numFmtId="9" fontId="1" fillId="0" borderId="17" xfId="2" applyFont="1" applyBorder="1"/>
    <xf numFmtId="9" fontId="5" fillId="0" borderId="17" xfId="2" applyFont="1" applyBorder="1"/>
    <xf numFmtId="9" fontId="1" fillId="0" borderId="32" xfId="2" applyFont="1" applyBorder="1"/>
    <xf numFmtId="0" fontId="0" fillId="0" borderId="0" xfId="0" applyFont="1"/>
    <xf numFmtId="1" fontId="0" fillId="0" borderId="0" xfId="0" applyNumberFormat="1"/>
    <xf numFmtId="1" fontId="0" fillId="0" borderId="32" xfId="0" applyNumberFormat="1" applyBorder="1"/>
    <xf numFmtId="1" fontId="0" fillId="0" borderId="31" xfId="0" applyNumberFormat="1" applyBorder="1"/>
    <xf numFmtId="1" fontId="0" fillId="7" borderId="0" xfId="0" applyNumberFormat="1" applyFill="1"/>
    <xf numFmtId="1" fontId="0" fillId="0" borderId="17" xfId="0" applyNumberFormat="1" applyBorder="1"/>
    <xf numFmtId="1" fontId="0" fillId="0" borderId="16" xfId="0" applyNumberFormat="1" applyBorder="1"/>
    <xf numFmtId="0" fontId="0" fillId="0" borderId="17" xfId="0" applyBorder="1" applyAlignment="1">
      <alignment horizontal="center" vertical="center"/>
    </xf>
    <xf numFmtId="0" fontId="0" fillId="0" borderId="16" xfId="0"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165" fontId="6" fillId="8" borderId="40" xfId="0" applyNumberFormat="1" applyFont="1" applyFill="1" applyBorder="1"/>
    <xf numFmtId="165" fontId="0" fillId="0" borderId="0" xfId="0" applyNumberFormat="1"/>
    <xf numFmtId="166" fontId="0" fillId="0" borderId="0" xfId="0" applyNumberFormat="1"/>
    <xf numFmtId="0" fontId="5" fillId="0" borderId="0" xfId="0" applyFont="1"/>
    <xf numFmtId="0" fontId="2" fillId="3" borderId="0" xfId="0" applyFont="1" applyFill="1" applyAlignment="1">
      <alignment horizontal="center" vertical="center"/>
    </xf>
    <xf numFmtId="0" fontId="0" fillId="0" borderId="0" xfId="0" applyAlignment="1">
      <alignment horizontal="right"/>
    </xf>
    <xf numFmtId="0" fontId="3" fillId="0" borderId="0" xfId="0" applyFont="1" applyAlignment="1">
      <alignment horizontal="center" vertical="center"/>
    </xf>
    <xf numFmtId="0" fontId="2" fillId="11" borderId="0" xfId="0" applyFont="1" applyFill="1" applyAlignment="1">
      <alignment horizontal="center" vertical="center"/>
    </xf>
    <xf numFmtId="0" fontId="2" fillId="10" borderId="0" xfId="0" applyFont="1" applyFill="1" applyAlignment="1">
      <alignment horizontal="center" vertical="center"/>
    </xf>
    <xf numFmtId="0" fontId="0" fillId="13" borderId="0" xfId="0" applyFill="1"/>
    <xf numFmtId="41" fontId="0" fillId="9" borderId="0" xfId="0" applyNumberFormat="1" applyFill="1"/>
    <xf numFmtId="41" fontId="2" fillId="11" borderId="0" xfId="0" applyNumberFormat="1" applyFont="1" applyFill="1" applyAlignment="1">
      <alignment horizontal="right" vertical="center"/>
    </xf>
    <xf numFmtId="41" fontId="0" fillId="12" borderId="0" xfId="0" applyNumberFormat="1" applyFill="1"/>
    <xf numFmtId="41" fontId="2" fillId="10" borderId="0" xfId="0" applyNumberFormat="1" applyFont="1" applyFill="1"/>
    <xf numFmtId="41" fontId="0" fillId="0" borderId="0" xfId="0" applyNumberFormat="1"/>
    <xf numFmtId="41" fontId="2" fillId="3" borderId="0" xfId="0" applyNumberFormat="1" applyFont="1" applyFill="1" applyAlignment="1">
      <alignment horizontal="right" vertical="center"/>
    </xf>
    <xf numFmtId="41" fontId="2" fillId="2" borderId="0" xfId="0" applyNumberFormat="1" applyFont="1" applyFill="1"/>
    <xf numFmtId="41" fontId="3" fillId="0" borderId="0" xfId="0" applyNumberFormat="1" applyFont="1"/>
    <xf numFmtId="0" fontId="7" fillId="14" borderId="0" xfId="0" applyFont="1" applyFill="1" applyAlignment="1">
      <alignment vertical="center"/>
    </xf>
    <xf numFmtId="164" fontId="2" fillId="15" borderId="0" xfId="2" applyNumberFormat="1" applyFont="1" applyFill="1" applyBorder="1" applyProtection="1"/>
    <xf numFmtId="41" fontId="9" fillId="16" borderId="0" xfId="1" applyFont="1" applyFill="1" applyAlignment="1">
      <alignment horizontal="center" vertical="center"/>
    </xf>
    <xf numFmtId="41" fontId="10" fillId="0" borderId="0" xfId="1" applyFont="1" applyBorder="1" applyAlignment="1">
      <alignment horizontal="center" vertical="center"/>
    </xf>
    <xf numFmtId="164" fontId="2" fillId="15" borderId="0" xfId="2" applyNumberFormat="1" applyFont="1" applyFill="1" applyBorder="1"/>
    <xf numFmtId="41" fontId="8" fillId="16" borderId="0" xfId="1" applyFont="1" applyFill="1"/>
    <xf numFmtId="164" fontId="8" fillId="15" borderId="0" xfId="0" applyNumberFormat="1" applyFont="1" applyFill="1" applyAlignment="1">
      <alignment vertical="center"/>
    </xf>
    <xf numFmtId="41" fontId="8" fillId="16" borderId="0" xfId="1" applyFont="1" applyFill="1" applyAlignment="1">
      <alignment horizontal="center" vertical="center"/>
    </xf>
    <xf numFmtId="41" fontId="8" fillId="10" borderId="41" xfId="1" applyFont="1" applyFill="1" applyBorder="1" applyAlignment="1">
      <alignment horizontal="center" vertical="center"/>
    </xf>
    <xf numFmtId="41" fontId="11" fillId="0" borderId="0" xfId="1" applyFont="1" applyBorder="1" applyAlignment="1">
      <alignment horizontal="center" vertical="center"/>
    </xf>
    <xf numFmtId="0" fontId="5" fillId="13" borderId="0" xfId="0" applyFont="1" applyFill="1"/>
    <xf numFmtId="41" fontId="5" fillId="0" borderId="0" xfId="0" applyNumberFormat="1" applyFont="1"/>
    <xf numFmtId="0" fontId="9" fillId="10" borderId="0" xfId="0" applyFont="1" applyFill="1" applyBorder="1" applyAlignment="1">
      <alignment horizontal="center" vertical="center"/>
    </xf>
    <xf numFmtId="167" fontId="8" fillId="10" borderId="0" xfId="1" applyNumberFormat="1" applyFont="1" applyFill="1" applyBorder="1"/>
    <xf numFmtId="41" fontId="8" fillId="10" borderId="0" xfId="1" applyFont="1" applyFill="1" applyBorder="1"/>
    <xf numFmtId="164" fontId="12" fillId="15" borderId="0" xfId="2" applyNumberFormat="1" applyFont="1" applyFill="1" applyBorder="1"/>
    <xf numFmtId="41" fontId="0" fillId="13" borderId="0" xfId="0" applyNumberFormat="1" applyFill="1"/>
    <xf numFmtId="41" fontId="5" fillId="13" borderId="0" xfId="0" applyNumberFormat="1" applyFont="1" applyFill="1"/>
    <xf numFmtId="41" fontId="3" fillId="17" borderId="0" xfId="0" applyNumberFormat="1" applyFont="1" applyFill="1" applyAlignment="1">
      <alignment horizontal="center" vertical="center"/>
    </xf>
    <xf numFmtId="164" fontId="2" fillId="17" borderId="0" xfId="2" applyNumberFormat="1" applyFont="1" applyFill="1" applyBorder="1" applyProtection="1"/>
    <xf numFmtId="41" fontId="2" fillId="17" borderId="0" xfId="0" applyNumberFormat="1" applyFont="1" applyFill="1"/>
    <xf numFmtId="9" fontId="3" fillId="0" borderId="39" xfId="2" applyFont="1" applyBorder="1"/>
    <xf numFmtId="9" fontId="3" fillId="0" borderId="0" xfId="2" applyFont="1" applyBorder="1"/>
    <xf numFmtId="41" fontId="5" fillId="12" borderId="0" xfId="0" applyNumberFormat="1" applyFont="1" applyFill="1"/>
    <xf numFmtId="41" fontId="0" fillId="12" borderId="42" xfId="0" applyNumberFormat="1" applyFont="1" applyFill="1" applyBorder="1"/>
    <xf numFmtId="41" fontId="0" fillId="0" borderId="42" xfId="0" applyNumberFormat="1" applyFont="1" applyBorder="1"/>
    <xf numFmtId="0" fontId="2" fillId="0" borderId="0" xfId="0" applyFont="1"/>
    <xf numFmtId="41" fontId="3" fillId="8" borderId="43" xfId="0" applyNumberFormat="1" applyFont="1" applyFill="1" applyBorder="1"/>
    <xf numFmtId="43" fontId="0" fillId="0" borderId="0" xfId="0" applyNumberFormat="1"/>
    <xf numFmtId="0" fontId="0" fillId="0" borderId="14" xfId="0" applyBorder="1" applyAlignment="1">
      <alignment horizontal="center"/>
    </xf>
    <xf numFmtId="0" fontId="0" fillId="0" borderId="15" xfId="0" applyBorder="1" applyAlignment="1">
      <alignment horizontal="center"/>
    </xf>
    <xf numFmtId="0" fontId="8" fillId="15" borderId="0" xfId="0" applyFont="1" applyFill="1" applyAlignment="1">
      <alignment horizontal="center" vertical="center"/>
    </xf>
    <xf numFmtId="41" fontId="8" fillId="16" borderId="0" xfId="1" applyFont="1" applyFill="1" applyAlignment="1">
      <alignment horizontal="center"/>
    </xf>
    <xf numFmtId="0" fontId="8" fillId="10" borderId="16" xfId="0" applyFont="1" applyFill="1" applyBorder="1" applyAlignment="1">
      <alignment horizontal="center"/>
    </xf>
    <xf numFmtId="0" fontId="8" fillId="10" borderId="0" xfId="0" applyFont="1" applyFill="1" applyAlignment="1">
      <alignment horizontal="center"/>
    </xf>
    <xf numFmtId="0" fontId="3" fillId="0" borderId="12" xfId="0" applyFont="1" applyBorder="1" applyAlignment="1">
      <alignment horizontal="center" vertical="center"/>
    </xf>
    <xf numFmtId="0" fontId="3" fillId="0" borderId="37" xfId="0" applyFont="1" applyBorder="1" applyAlignment="1">
      <alignment horizontal="center" vertical="center"/>
    </xf>
    <xf numFmtId="0" fontId="3" fillId="0" borderId="14" xfId="0" applyFont="1" applyBorder="1" applyAlignment="1">
      <alignment horizontal="center"/>
    </xf>
    <xf numFmtId="0" fontId="3" fillId="0" borderId="15" xfId="0" applyFont="1" applyBorder="1" applyAlignment="1">
      <alignment horizontal="center"/>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3" fillId="5" borderId="32" xfId="0" applyFont="1" applyFill="1" applyBorder="1" applyAlignment="1">
      <alignment horizontal="center" vertical="center" wrapText="1"/>
    </xf>
    <xf numFmtId="0" fontId="3" fillId="6" borderId="38" xfId="0" applyFont="1" applyFill="1" applyBorder="1" applyAlignment="1">
      <alignment horizontal="center"/>
    </xf>
    <xf numFmtId="0" fontId="2" fillId="3" borderId="38" xfId="0" applyFont="1" applyFill="1" applyBorder="1" applyAlignment="1">
      <alignment horizontal="center"/>
    </xf>
    <xf numFmtId="0" fontId="2" fillId="2" borderId="38" xfId="0" applyFont="1" applyFill="1" applyBorder="1" applyAlignment="1">
      <alignment horizontal="center"/>
    </xf>
  </cellXfs>
  <cellStyles count="3">
    <cellStyle name="Comma [0]" xfId="1" builtinId="6"/>
    <cellStyle name="Normal" xfId="0" builtinId="0"/>
    <cellStyle name="Percent" xfId="2" builtinId="5"/>
  </cellStyles>
  <dxfs count="100">
    <dxf>
      <numFmt numFmtId="1" formatCode="0"/>
    </dxf>
    <dxf>
      <numFmt numFmtId="1" formatCode="0"/>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strike val="0"/>
        <condense val="0"/>
        <extend val="0"/>
        <outline val="0"/>
        <shadow val="0"/>
        <u val="none"/>
        <vertAlign val="baseline"/>
        <sz val="12"/>
        <color theme="0"/>
        <name val="Calibri Light"/>
        <family val="2"/>
        <scheme val="none"/>
      </font>
      <fill>
        <patternFill patternType="solid">
          <fgColor indexed="64"/>
          <bgColor theme="5" tint="-0.249977111117893"/>
        </patternFill>
      </fill>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theme="0"/>
        <name val="Calibri Light"/>
        <family val="2"/>
        <scheme val="none"/>
      </font>
      <fill>
        <patternFill patternType="solid">
          <fgColor indexed="64"/>
          <bgColor rgb="FF0070C0"/>
        </patternFill>
      </fill>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164" formatCode="_(* #,##0_);_(*(#,##0\);_(* &quot;-&quot;??_);_(@_)"/>
      <fill>
        <patternFill patternType="solid">
          <fgColor indexed="64"/>
          <bgColor theme="1" tint="0.499984740745262"/>
        </patternFill>
      </fill>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border outline="0">
        <right style="thin">
          <color indexed="64"/>
        </right>
      </border>
    </dxf>
    <dxf>
      <font>
        <b val="0"/>
        <i val="0"/>
        <strike val="0"/>
        <condense val="0"/>
        <extend val="0"/>
        <outline val="0"/>
        <shadow val="0"/>
        <u val="none"/>
        <vertAlign val="baseline"/>
        <sz val="12"/>
        <color theme="1"/>
        <name val="Calibri Light"/>
        <family val="2"/>
        <scheme val="none"/>
      </font>
      <alignment horizontal="center" vertical="center"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5"/>
        </patternFill>
      </fill>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5"/>
        </patternFill>
      </fill>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4"/>
        </patternFill>
      </fill>
      <alignment horizontal="righ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4"/>
        </patternFill>
      </fill>
      <alignment horizontal="right"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1"/>
        <name val="Calibri"/>
        <family val="2"/>
        <scheme val="minor"/>
      </font>
      <numFmt numFmtId="33" formatCode="_-* #,##0_-;\-* #,##0_-;_-* &quot;-&quot;_-;_-@_-"/>
    </dxf>
    <dxf>
      <numFmt numFmtId="33" formatCode="_-* #,##0_-;\-* #,##0_-;_-* &quot;-&quot;_-;_-@_-"/>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i val="0"/>
        <strike val="0"/>
        <condense val="0"/>
        <extend val="0"/>
        <outline val="0"/>
        <shadow val="0"/>
        <u val="none"/>
        <vertAlign val="baseline"/>
        <sz val="11"/>
        <color theme="0"/>
        <name val="Calibri"/>
        <family val="2"/>
        <scheme val="none"/>
      </font>
      <numFmt numFmtId="164" formatCode="_(* #,##0_);_(*(#,##0\);_(* &quot;-&quot;??_);_(@_)"/>
      <fill>
        <patternFill patternType="solid">
          <fgColor indexed="64"/>
          <bgColor theme="1" tint="0.499984740745262"/>
        </patternFill>
      </fill>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33" formatCode="_-* #,##0_-;\-* #,##0_-;_-* &quot;-&quot;_-;_-@_-"/>
      <fill>
        <patternFill patternType="solid">
          <fgColor indexed="64"/>
          <bgColor theme="1"/>
        </patternFill>
      </fill>
    </dxf>
    <dxf>
      <font>
        <b val="0"/>
        <i val="0"/>
        <strike val="0"/>
        <condense val="0"/>
        <extend val="0"/>
        <outline val="0"/>
        <shadow val="0"/>
        <u val="none"/>
        <vertAlign val="baseline"/>
        <sz val="11"/>
        <color theme="1"/>
        <name val="Calibri"/>
        <family val="2"/>
        <scheme val="none"/>
      </font>
      <numFmt numFmtId="33" formatCode="_-* #,##0_-;\-* #,##0_-;_-* &quot;-&quot;_-;_-@_-"/>
      <alignment horizontal="center"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5" tint="-0.249977111117893"/>
        </patternFill>
      </fill>
      <alignment horizontal="center" vertical="center" textRotation="0" wrapText="0" indent="0" justifyLastLine="0" shrinkToFit="0" readingOrder="0"/>
    </dxf>
    <dxf>
      <numFmt numFmtId="33" formatCode="_-* #,##0_-;\-* #,##0_-;_-* &quot;-&quot;_-;_-@_-"/>
    </dxf>
    <dxf>
      <numFmt numFmtId="0" formatCode="General"/>
    </dxf>
    <dxf>
      <numFmt numFmtId="33" formatCode="_-* #,##0_-;\-* #,##0_-;_-* &quot;-&quot;_-;_-@_-"/>
    </dxf>
    <dxf>
      <numFmt numFmtId="33" formatCode="_-* #,##0_-;\-* #,##0_-;_-* &quot;-&quot;_-;_-@_-"/>
    </dxf>
    <dxf>
      <numFmt numFmtId="165" formatCode="[&gt;=1000000]\ #,##0.0,,&quot;M&quot;;[&gt;=1000]\ #,##0,&quot;K&quot;;#,##0"/>
    </dxf>
    <dxf>
      <numFmt numFmtId="1" formatCode="0"/>
    </dxf>
    <dxf>
      <numFmt numFmtId="165" formatCode="[&gt;=1000000]\ #,##0.0,,&quot;M&quot;;[&gt;=1000]\ #,##0,&quot;K&quot;;#,##0"/>
    </dxf>
    <dxf>
      <numFmt numFmtId="165" formatCode="[&gt;=1000000]\ #,##0.0,,&quot;M&quot;;[&gt;=1000]\ #,##0,&quot;K&quot;;#,##0"/>
    </dxf>
    <dxf>
      <numFmt numFmtId="165" formatCode="[&gt;=1000000]\ #,##0.0,,&quot;M&quot;;[&gt;=1000]\ #,##0,&quot;K&quot;;#,##0"/>
    </dxf>
    <dxf>
      <numFmt numFmtId="165" formatCode="[&gt;=1000000]\ #,##0.0,,&quot;M&quot;;[&gt;=1000]\ #,##0,&quot;K&quot;;#,##0"/>
    </dxf>
    <dxf>
      <numFmt numFmtId="166" formatCode="[&gt;=1000000]\ #,##0.0,,&quot;M&quot;;[&gt;=1000]\ #,##0.0,&quot;K&quot;;#,##0.0"/>
    </dxf>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microsoft.com/office/2007/relationships/slicerCache" Target="slicerCaches/slicerCache6.xml"/><Relationship Id="rId3" Type="http://schemas.openxmlformats.org/officeDocument/2006/relationships/worksheet" Target="worksheets/sheet3.xml"/><Relationship Id="rId21" Type="http://schemas.microsoft.com/office/2007/relationships/slicerCache" Target="slicerCaches/slicerCache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5.xml"/><Relationship Id="rId25" Type="http://schemas.microsoft.com/office/2007/relationships/slicerCache" Target="slicerCaches/slicerCache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pivotCacheDefinition" Target="pivotCache/pivotCacheDefinition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pivotCacheDefinition" Target="pivotCache/pivotCacheDefinition7.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9526</xdr:rowOff>
    </xdr:from>
    <xdr:to>
      <xdr:col>1</xdr:col>
      <xdr:colOff>1152525</xdr:colOff>
      <xdr:row>10</xdr:row>
      <xdr:rowOff>47626</xdr:rowOff>
    </xdr:to>
    <mc:AlternateContent xmlns:mc="http://schemas.openxmlformats.org/markup-compatibility/2006" xmlns:sle15="http://schemas.microsoft.com/office/drawing/2012/slicer">
      <mc:Choice Requires="sle15">
        <xdr:graphicFrame macro="">
          <xdr:nvGraphicFramePr>
            <xdr:cNvPr id="2" name="Strategic Objective Ref">
              <a:extLst>
                <a:ext uri="{FF2B5EF4-FFF2-40B4-BE49-F238E27FC236}">
                  <a16:creationId xmlns:a16="http://schemas.microsoft.com/office/drawing/2014/main" id="{0D152B2F-9592-4A1B-A672-95EE944BDF8F}"/>
                </a:ext>
              </a:extLst>
            </xdr:cNvPr>
            <xdr:cNvGraphicFramePr/>
          </xdr:nvGraphicFramePr>
          <xdr:xfrm>
            <a:off x="0" y="0"/>
            <a:ext cx="0" cy="0"/>
          </xdr:xfrm>
          <a:graphic>
            <a:graphicData uri="http://schemas.microsoft.com/office/drawing/2010/slicer">
              <sle:slicer xmlns:sle="http://schemas.microsoft.com/office/drawing/2010/slicer" name="Strategic Objective Ref"/>
            </a:graphicData>
          </a:graphic>
        </xdr:graphicFrame>
      </mc:Choice>
      <mc:Fallback xmlns="">
        <xdr:sp macro="" textlink="">
          <xdr:nvSpPr>
            <xdr:cNvPr id="0" name=""/>
            <xdr:cNvSpPr>
              <a:spLocks noTextEdit="1"/>
            </xdr:cNvSpPr>
          </xdr:nvSpPr>
          <xdr:spPr>
            <a:xfrm>
              <a:off x="0" y="9526"/>
              <a:ext cx="1828800" cy="1943100"/>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1162050</xdr:colOff>
      <xdr:row>0</xdr:row>
      <xdr:rowOff>9525</xdr:rowOff>
    </xdr:from>
    <xdr:to>
      <xdr:col>2</xdr:col>
      <xdr:colOff>1438275</xdr:colOff>
      <xdr:row>10</xdr:row>
      <xdr:rowOff>57150</xdr:rowOff>
    </xdr:to>
    <mc:AlternateContent xmlns:mc="http://schemas.openxmlformats.org/markup-compatibility/2006" xmlns:sle15="http://schemas.microsoft.com/office/drawing/2012/slicer">
      <mc:Choice Requires="sle15">
        <xdr:graphicFrame macro="">
          <xdr:nvGraphicFramePr>
            <xdr:cNvPr id="3" name="Specific Objective Ref">
              <a:extLst>
                <a:ext uri="{FF2B5EF4-FFF2-40B4-BE49-F238E27FC236}">
                  <a16:creationId xmlns:a16="http://schemas.microsoft.com/office/drawing/2014/main" id="{1A7F4A2D-A9C7-4722-AB42-E3A9C630F8CF}"/>
                </a:ext>
              </a:extLst>
            </xdr:cNvPr>
            <xdr:cNvGraphicFramePr/>
          </xdr:nvGraphicFramePr>
          <xdr:xfrm>
            <a:off x="0" y="0"/>
            <a:ext cx="0" cy="0"/>
          </xdr:xfrm>
          <a:graphic>
            <a:graphicData uri="http://schemas.microsoft.com/office/drawing/2010/slicer">
              <sle:slicer xmlns:sle="http://schemas.microsoft.com/office/drawing/2010/slicer" name="Specific Objective Ref"/>
            </a:graphicData>
          </a:graphic>
        </xdr:graphicFrame>
      </mc:Choice>
      <mc:Fallback xmlns="">
        <xdr:sp macro="" textlink="">
          <xdr:nvSpPr>
            <xdr:cNvPr id="0" name=""/>
            <xdr:cNvSpPr>
              <a:spLocks noTextEdit="1"/>
            </xdr:cNvSpPr>
          </xdr:nvSpPr>
          <xdr:spPr>
            <a:xfrm>
              <a:off x="1838325" y="9525"/>
              <a:ext cx="1828800" cy="1952625"/>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28575</xdr:colOff>
      <xdr:row>0</xdr:row>
      <xdr:rowOff>1</xdr:rowOff>
    </xdr:from>
    <xdr:to>
      <xdr:col>7</xdr:col>
      <xdr:colOff>85725</xdr:colOff>
      <xdr:row>10</xdr:row>
      <xdr:rowOff>57151</xdr:rowOff>
    </xdr:to>
    <mc:AlternateContent xmlns:mc="http://schemas.openxmlformats.org/markup-compatibility/2006" xmlns:sle15="http://schemas.microsoft.com/office/drawing/2012/slicer">
      <mc:Choice Requires="sle15">
        <xdr:graphicFrame macro="">
          <xdr:nvGraphicFramePr>
            <xdr:cNvPr id="6" name="Indicator Ref">
              <a:extLst>
                <a:ext uri="{FF2B5EF4-FFF2-40B4-BE49-F238E27FC236}">
                  <a16:creationId xmlns:a16="http://schemas.microsoft.com/office/drawing/2014/main" id="{D561B98E-A5E7-4FE2-8C41-E779E0DD49A6}"/>
                </a:ext>
              </a:extLst>
            </xdr:cNvPr>
            <xdr:cNvGraphicFramePr/>
          </xdr:nvGraphicFramePr>
          <xdr:xfrm>
            <a:off x="0" y="0"/>
            <a:ext cx="0" cy="0"/>
          </xdr:xfrm>
          <a:graphic>
            <a:graphicData uri="http://schemas.microsoft.com/office/drawing/2010/slicer">
              <sle:slicer xmlns:sle="http://schemas.microsoft.com/office/drawing/2010/slicer" name="Indicator Ref"/>
            </a:graphicData>
          </a:graphic>
        </xdr:graphicFrame>
      </mc:Choice>
      <mc:Fallback xmlns="">
        <xdr:sp macro="" textlink="">
          <xdr:nvSpPr>
            <xdr:cNvPr id="0" name=""/>
            <xdr:cNvSpPr>
              <a:spLocks noTextEdit="1"/>
            </xdr:cNvSpPr>
          </xdr:nvSpPr>
          <xdr:spPr>
            <a:xfrm>
              <a:off x="7105650" y="1"/>
              <a:ext cx="1828800" cy="1962150"/>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76200</xdr:colOff>
      <xdr:row>0</xdr:row>
      <xdr:rowOff>1</xdr:rowOff>
    </xdr:from>
    <xdr:to>
      <xdr:col>13</xdr:col>
      <xdr:colOff>514350</xdr:colOff>
      <xdr:row>10</xdr:row>
      <xdr:rowOff>66675</xdr:rowOff>
    </xdr:to>
    <mc:AlternateContent xmlns:mc="http://schemas.openxmlformats.org/markup-compatibility/2006" xmlns:sle15="http://schemas.microsoft.com/office/drawing/2012/slicer">
      <mc:Choice Requires="sle15">
        <xdr:graphicFrame macro="">
          <xdr:nvGraphicFramePr>
            <xdr:cNvPr id="7" name="Indicator Name">
              <a:extLst>
                <a:ext uri="{FF2B5EF4-FFF2-40B4-BE49-F238E27FC236}">
                  <a16:creationId xmlns:a16="http://schemas.microsoft.com/office/drawing/2014/main" id="{F5A4B574-04BB-4F7A-8892-3F73AFCE1D6B}"/>
                </a:ext>
              </a:extLst>
            </xdr:cNvPr>
            <xdr:cNvGraphicFramePr/>
          </xdr:nvGraphicFramePr>
          <xdr:xfrm>
            <a:off x="0" y="0"/>
            <a:ext cx="0" cy="0"/>
          </xdr:xfrm>
          <a:graphic>
            <a:graphicData uri="http://schemas.microsoft.com/office/drawing/2010/slicer">
              <sle:slicer xmlns:sle="http://schemas.microsoft.com/office/drawing/2010/slicer" name="Indicator Name"/>
            </a:graphicData>
          </a:graphic>
        </xdr:graphicFrame>
      </mc:Choice>
      <mc:Fallback xmlns="">
        <xdr:sp macro="" textlink="">
          <xdr:nvSpPr>
            <xdr:cNvPr id="0" name=""/>
            <xdr:cNvSpPr>
              <a:spLocks noTextEdit="1"/>
            </xdr:cNvSpPr>
          </xdr:nvSpPr>
          <xdr:spPr>
            <a:xfrm>
              <a:off x="8924925" y="1"/>
              <a:ext cx="6705600" cy="1971674"/>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1447800</xdr:colOff>
      <xdr:row>0</xdr:row>
      <xdr:rowOff>1</xdr:rowOff>
    </xdr:from>
    <xdr:to>
      <xdr:col>4</xdr:col>
      <xdr:colOff>76200</xdr:colOff>
      <xdr:row>10</xdr:row>
      <xdr:rowOff>66675</xdr:rowOff>
    </xdr:to>
    <mc:AlternateContent xmlns:mc="http://schemas.openxmlformats.org/markup-compatibility/2006" xmlns:sle15="http://schemas.microsoft.com/office/drawing/2012/slicer">
      <mc:Choice Requires="sle15">
        <xdr:graphicFrame macro="">
          <xdr:nvGraphicFramePr>
            <xdr:cNvPr id="8" name="Sector Name">
              <a:extLst>
                <a:ext uri="{FF2B5EF4-FFF2-40B4-BE49-F238E27FC236}">
                  <a16:creationId xmlns:a16="http://schemas.microsoft.com/office/drawing/2014/main" id="{A4E861FF-1862-46FB-95A3-FB23B696FF61}"/>
                </a:ext>
              </a:extLst>
            </xdr:cNvPr>
            <xdr:cNvGraphicFramePr/>
          </xdr:nvGraphicFramePr>
          <xdr:xfrm>
            <a:off x="0" y="0"/>
            <a:ext cx="0" cy="0"/>
          </xdr:xfrm>
          <a:graphic>
            <a:graphicData uri="http://schemas.microsoft.com/office/drawing/2010/slicer">
              <sle:slicer xmlns:sle="http://schemas.microsoft.com/office/drawing/2010/slicer" name="Sector Name"/>
            </a:graphicData>
          </a:graphic>
        </xdr:graphicFrame>
      </mc:Choice>
      <mc:Fallback xmlns="">
        <xdr:sp macro="" textlink="">
          <xdr:nvSpPr>
            <xdr:cNvPr id="0" name=""/>
            <xdr:cNvSpPr>
              <a:spLocks noTextEdit="1"/>
            </xdr:cNvSpPr>
          </xdr:nvSpPr>
          <xdr:spPr>
            <a:xfrm>
              <a:off x="3676650" y="1"/>
              <a:ext cx="1828800" cy="1971674"/>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66675</xdr:colOff>
      <xdr:row>0</xdr:row>
      <xdr:rowOff>0</xdr:rowOff>
    </xdr:from>
    <xdr:to>
      <xdr:col>5</xdr:col>
      <xdr:colOff>133350</xdr:colOff>
      <xdr:row>10</xdr:row>
      <xdr:rowOff>66675</xdr:rowOff>
    </xdr:to>
    <mc:AlternateContent xmlns:mc="http://schemas.openxmlformats.org/markup-compatibility/2006" xmlns:sle15="http://schemas.microsoft.com/office/drawing/2012/slicer">
      <mc:Choice Requires="sle15">
        <xdr:graphicFrame macro="">
          <xdr:nvGraphicFramePr>
            <xdr:cNvPr id="9" name="Sector Objective Ref">
              <a:extLst>
                <a:ext uri="{FF2B5EF4-FFF2-40B4-BE49-F238E27FC236}">
                  <a16:creationId xmlns:a16="http://schemas.microsoft.com/office/drawing/2014/main" id="{A9C5460D-E6A3-424B-B97D-CC8144738B74}"/>
                </a:ext>
              </a:extLst>
            </xdr:cNvPr>
            <xdr:cNvGraphicFramePr/>
          </xdr:nvGraphicFramePr>
          <xdr:xfrm>
            <a:off x="0" y="0"/>
            <a:ext cx="0" cy="0"/>
          </xdr:xfrm>
          <a:graphic>
            <a:graphicData uri="http://schemas.microsoft.com/office/drawing/2010/slicer">
              <sle:slicer xmlns:sle="http://schemas.microsoft.com/office/drawing/2010/slicer" name="Sector Objective Ref"/>
            </a:graphicData>
          </a:graphic>
        </xdr:graphicFrame>
      </mc:Choice>
      <mc:Fallback xmlns="">
        <xdr:sp macro="" textlink="">
          <xdr:nvSpPr>
            <xdr:cNvPr id="0" name=""/>
            <xdr:cNvSpPr>
              <a:spLocks noTextEdit="1"/>
            </xdr:cNvSpPr>
          </xdr:nvSpPr>
          <xdr:spPr>
            <a:xfrm>
              <a:off x="5495925" y="0"/>
              <a:ext cx="1714500" cy="1971675"/>
            </a:xfrm>
            <a:prstGeom prst="rect">
              <a:avLst/>
            </a:prstGeom>
            <a:solidFill>
              <a:prstClr val="white"/>
            </a:solidFill>
            <a:ln w="1">
              <a:solidFill>
                <a:prstClr val="green"/>
              </a:solidFill>
            </a:ln>
          </xdr:spPr>
          <xdr:txBody>
            <a:bodyPr vertOverflow="clip" horzOverflow="clip"/>
            <a:lstStyle/>
            <a:p>
              <a:r>
                <a:rPr lang="en-CM"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OCHACameroon/hno_hrp/hno_hrp_2021/22_hno21_pin/Sectors_pin_inputs/Health/cmr_hno21_baseline_tool_(Health)_v2_revu041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Sheet1"/>
      <sheetName val="Severity"/>
      <sheetName val="data_entry"/>
      <sheetName val="voc"/>
      <sheetName val="host"/>
      <sheetName val="summary_adm1"/>
      <sheetName val="summary_adm2"/>
      <sheetName val="sandbox"/>
      <sheetName val="ESRI_MAPINFO_SHEET"/>
      <sheetName val="cmr_hno21_baseline_tool_(Health"/>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187.539647106481" backgroundQuery="1" createdVersion="6" refreshedVersion="6" minRefreshableVersion="3" recordCount="0" supportSubquery="1" supportAdvancedDrill="1" xr:uid="{DA7A0FB8-11C3-4247-AFDA-978E0646BB3F}">
  <cacheSource type="external" connectionId="1"/>
  <cacheFields count="7">
    <cacheField name="[Range].[region].[region]" caption="region" numFmtId="0" hierarchy="71" level="1">
      <sharedItems count="10">
        <s v="Adamaoua"/>
        <s v="Centre"/>
        <s v="Est"/>
        <s v="Extrême-Nord"/>
        <s v="Littoral"/>
        <s v="Nord"/>
        <s v="Nord-Ouest"/>
        <s v="Ouest"/>
        <s v="Sud"/>
        <s v="Sud-Ouest"/>
      </sharedItems>
    </cacheField>
    <cacheField name="[Measures].[Sum of PIN Intersector]" caption="Sum of PIN Intersector" numFmtId="0" hierarchy="118" level="32767"/>
    <cacheField name="[Measures].[Sum of IDP]" caption="Sum of IDP" numFmtId="0" hierarchy="119" level="32767"/>
    <cacheField name="[Measures].[Sum of Refugees]" caption="Sum of Refugees" numFmtId="0" hierarchy="120" level="32767"/>
    <cacheField name="[Measures].[Sum of Returnees]" caption="Sum of Returnees" numFmtId="0" hierarchy="121" level="32767"/>
    <cacheField name="[Measures].[Sum of Host communities]" caption="Sum of Host communities" numFmtId="0" hierarchy="122" level="32767"/>
    <cacheField name="[Measures].[Sum of Other PiN]" caption="Sum of Other PiN" numFmtId="0" hierarchy="123" level="32767"/>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2" memberValueDatatype="130" unbalanced="0">
      <fieldsUsage count="2">
        <fieldUsage x="-1"/>
        <fieldUsage x="0"/>
      </fieldsUsage>
    </cacheHierarchy>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oneField="1" hidden="1">
      <fieldsUsage count="1">
        <fieldUsage x="1"/>
      </fieldsUsage>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oneField="1" hidden="1">
      <fieldsUsage count="1">
        <fieldUsage x="2"/>
      </fieldsUsage>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oneField="1" hidden="1">
      <fieldsUsage count="1">
        <fieldUsage x="3"/>
      </fieldsUsage>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oneField="1" hidden="1">
      <fieldsUsage count="1">
        <fieldUsage x="4"/>
      </fieldsUsage>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oneField="1" hidden="1">
      <fieldsUsage count="1">
        <fieldUsage x="5"/>
      </fieldsUsage>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oneField="1" hidden="1">
      <fieldsUsage count="1">
        <fieldUsage x="6"/>
      </fieldsUsage>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187.539650115737" backgroundQuery="1" createdVersion="6" refreshedVersion="6" minRefreshableVersion="3" recordCount="0" supportSubquery="1" supportAdvancedDrill="1" xr:uid="{76D070CA-50A0-4EBB-A6B7-9E48D5036772}">
  <cacheSource type="external" connectionId="1"/>
  <cacheFields count="3">
    <cacheField name="[Range].[region].[region]" caption="region" numFmtId="0" hierarchy="71" level="1">
      <sharedItems count="10">
        <s v="Adamaoua"/>
        <s v="Centre"/>
        <s v="Est"/>
        <s v="Extrême-Nord"/>
        <s v="Littoral"/>
        <s v="Nord"/>
        <s v="Nord-Ouest"/>
        <s v="Ouest"/>
        <s v="Sud"/>
        <s v="Sud-Ouest"/>
      </sharedItems>
    </cacheField>
    <cacheField name="[Measures].[Sum of PIN Intersector]" caption="Sum of PIN Intersector" numFmtId="0" hierarchy="118" level="32767"/>
    <cacheField name="[Range].[Crisis].[Crisis]" caption="Crisis" numFmtId="0" hierarchy="74" level="1">
      <sharedItems count="4">
        <s v="CAR Crisis"/>
        <s v="LCB Crisis"/>
        <s v="NWSW Crisis"/>
        <s v="Other"/>
      </sharedItems>
    </cacheField>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2" memberValueDatatype="130" unbalanced="0">
      <fieldsUsage count="2">
        <fieldUsage x="-1"/>
        <fieldUsage x="0"/>
      </fieldsUsage>
    </cacheHierarchy>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2" memberValueDatatype="130" unbalanced="0">
      <fieldsUsage count="2">
        <fieldUsage x="-1"/>
        <fieldUsage x="2"/>
      </fieldsUsage>
    </cacheHierarchy>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oneField="1" hidden="1">
      <fieldsUsage count="1">
        <fieldUsage x="1"/>
      </fieldsUsage>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187.539644907411" backgroundQuery="1" createdVersion="6" refreshedVersion="6" minRefreshableVersion="3" recordCount="0" supportSubquery="1" supportAdvancedDrill="1" xr:uid="{2EF39252-9BBC-4B0B-B0E3-4951336B763E}">
  <cacheSource type="external" connectionId="1"/>
  <cacheFields count="7">
    <cacheField name="[Measures].[Sum of PIN Intersector]" caption="Sum of PIN Intersector" numFmtId="0" hierarchy="118" level="32767"/>
    <cacheField name="[Measures].[Sum of IDP]" caption="Sum of IDP" numFmtId="0" hierarchy="119" level="32767"/>
    <cacheField name="[Measures].[Sum of Refugees]" caption="Sum of Refugees" numFmtId="0" hierarchy="120" level="32767"/>
    <cacheField name="[Measures].[Sum of Returnees]" caption="Sum of Returnees" numFmtId="0" hierarchy="121" level="32767"/>
    <cacheField name="[Measures].[Sum of Host communities]" caption="Sum of Host communities" numFmtId="0" hierarchy="122" level="32767"/>
    <cacheField name="[Measures].[Sum of Other PiN]" caption="Sum of Other PiN" numFmtId="0" hierarchy="123" level="32767"/>
    <cacheField name="[Range].[Crisis].[Crisis]" caption="Crisis" numFmtId="0" hierarchy="74" level="1">
      <sharedItems count="4">
        <s v="CAR Crisis"/>
        <s v="LCB Crisis"/>
        <s v="NWSW Crisis"/>
        <s v="Other"/>
      </sharedItems>
    </cacheField>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2" memberValueDatatype="130" unbalanced="0">
      <fieldsUsage count="2">
        <fieldUsage x="-1"/>
        <fieldUsage x="6"/>
      </fieldsUsage>
    </cacheHierarchy>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oneField="1" hidden="1">
      <fieldsUsage count="1">
        <fieldUsage x="0"/>
      </fieldsUsage>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oneField="1" hidden="1">
      <fieldsUsage count="1">
        <fieldUsage x="1"/>
      </fieldsUsage>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oneField="1" hidden="1">
      <fieldsUsage count="1">
        <fieldUsage x="2"/>
      </fieldsUsage>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oneField="1" hidden="1">
      <fieldsUsage count="1">
        <fieldUsage x="3"/>
      </fieldsUsage>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oneField="1" hidden="1">
      <fieldsUsage count="1">
        <fieldUsage x="4"/>
      </fieldsUsage>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oneField="1" hidden="1">
      <fieldsUsage count="1">
        <fieldUsage x="5"/>
      </fieldsUsage>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209.636547569447" backgroundQuery="1" createdVersion="6" refreshedVersion="6" minRefreshableVersion="3" recordCount="0" supportSubquery="1" supportAdvancedDrill="1" xr:uid="{123DCD14-E7EC-4598-9164-0481A9B4A8C6}">
  <cacheSource type="external" connectionId="1"/>
  <cacheFields count="2">
    <cacheField name="[Measures].[Sum of target 2]" caption="Sum of target 2" numFmtId="0" hierarchy="132" level="32767"/>
    <cacheField name="[pop_pin_target].[Crisis].[Crisis]" caption="Crisis" numFmtId="0" hierarchy="47" level="1">
      <sharedItems count="4">
        <s v="CAR Crisis"/>
        <s v="LCB Crisis"/>
        <s v="NWSW Crisis"/>
        <s v="Other"/>
      </sharedItems>
    </cacheField>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2" memberValueDatatype="130" unbalanced="0">
      <fieldsUsage count="2">
        <fieldUsage x="-1"/>
        <fieldUsage x="1"/>
      </fieldsUsage>
    </cacheHierarchy>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hidden="1">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oneField="1" hidden="1">
      <fieldsUsage count="1">
        <fieldUsage x="0"/>
      </fieldsUsage>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209.547076157411" backgroundQuery="1" createdVersion="6" refreshedVersion="6" minRefreshableVersion="3" recordCount="0" supportSubquery="1" supportAdvancedDrill="1" xr:uid="{DDBF25DE-16D6-4CB7-B5CF-080538C904CE}">
  <cacheSource type="external" connectionId="1"/>
  <cacheFields count="4">
    <cacheField name="[Measures].[Sum of pin 2]" caption="Sum of pin 2" numFmtId="0" hierarchy="130" level="32767"/>
    <cacheField name="[pop_pin_target].[sexe].[sexe]" caption="sexe" numFmtId="0" hierarchy="45" level="1">
      <sharedItems count="2">
        <s v="Femme"/>
        <s v="Homme"/>
      </sharedItems>
    </cacheField>
    <cacheField name="[pop_pin_target].[age].[age]" caption="age" numFmtId="0" hierarchy="46" level="1">
      <sharedItems count="3">
        <s v="&lt; 18 ans"/>
        <s v="&gt; 59 ans"/>
        <s v="18-59 ans"/>
      </sharedItems>
    </cacheField>
    <cacheField name="[Measures].[Sum of target 2]" caption="Sum of target 2" numFmtId="0" hierarchy="132" level="32767"/>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2" memberValueDatatype="130" unbalanced="0">
      <fieldsUsage count="2">
        <fieldUsage x="-1"/>
        <fieldUsage x="1"/>
      </fieldsUsage>
    </cacheHierarchy>
    <cacheHierarchy uniqueName="[pop_pin_target].[age]" caption="age" attribute="1" defaultMemberUniqueName="[pop_pin_target].[age].[All]" allUniqueName="[pop_pin_target].[age].[All]" dimensionUniqueName="[pop_pin_target]" displayFolder="" count="2" memberValueDatatype="130" unbalanced="0">
      <fieldsUsage count="2">
        <fieldUsage x="-1"/>
        <fieldUsage x="2"/>
      </fieldsUsage>
    </cacheHierarchy>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hidden="1">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oneField="1" hidden="1">
      <fieldsUsage count="1">
        <fieldUsage x="0"/>
      </fieldsUsage>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oneField="1" hidden="1">
      <fieldsUsage count="1">
        <fieldUsage x="3"/>
      </fieldsUsage>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201.660450694442" backgroundQuery="1" createdVersion="6" refreshedVersion="6" minRefreshableVersion="3" recordCount="0" supportSubquery="1" supportAdvancedDrill="1" xr:uid="{0A1195BA-FFA8-4013-A5A4-4C5EF08A0BAC}">
  <cacheSource type="external" connectionId="1"/>
  <cacheFields count="3">
    <cacheField name="[Range 2].[region].[region]" caption="region" numFmtId="0" hierarchy="84" level="1">
      <sharedItems count="10">
        <s v="Adamaoua"/>
        <s v="Centre"/>
        <s v="Est"/>
        <s v="Extrême-Nord"/>
        <s v="Littoral"/>
        <s v="Nord"/>
        <s v="Nord-Ouest"/>
        <s v="Ouest"/>
        <s v="Sud"/>
        <s v="Sud-Ouest"/>
      </sharedItems>
    </cacheField>
    <cacheField name="[Measures].[Sum of target]" caption="Sum of target" numFmtId="0" hierarchy="128" level="32767"/>
    <cacheField name="[Measures].[Sum of pin]" caption="Sum of pin" numFmtId="0" hierarchy="127" level="32767"/>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0" memberValueDatatype="130" unbalanced="0"/>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2" memberValueDatatype="130" unbalanced="0">
      <fieldsUsage count="2">
        <fieldUsage x="-1"/>
        <fieldUsage x="0"/>
      </fieldsUsage>
    </cacheHierarchy>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hidden="1">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oneField="1" hidden="1">
      <fieldsUsage count="1">
        <fieldUsage x="2"/>
      </fieldsUsage>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oneField="1" hidden="1">
      <fieldsUsage count="1">
        <fieldUsage x="1"/>
      </fieldsUsage>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252.449065972221" backgroundQuery="1" createdVersion="6" refreshedVersion="6" minRefreshableVersion="3" recordCount="0" supportSubquery="1" supportAdvancedDrill="1" xr:uid="{446D4EE7-9FCC-40E2-AEA8-53B64033FDA4}">
  <cacheSource type="external" connectionId="1"/>
  <cacheFields count="2">
    <cacheField name="[pin_target_sadd].[region].[region]" caption="region" numFmtId="0" hierarchy="1" level="1">
      <sharedItems count="10">
        <s v="Adamaoua"/>
        <s v="Centre"/>
        <s v="Est"/>
        <s v="Extrême-Nord"/>
        <s v="Littoral"/>
        <s v="Nord"/>
        <s v="Nord-Ouest"/>
        <s v="Ouest"/>
        <s v="Sud"/>
        <s v="Sud-Ouest"/>
      </sharedItems>
    </cacheField>
    <cacheField name="[Measures].[Sum of t_education]" caption="Sum of t_education" numFmtId="0" hierarchy="133" level="32767"/>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2" memberValueDatatype="130" unbalanced="0">
      <fieldsUsage count="2">
        <fieldUsage x="-1"/>
        <fieldUsage x="0"/>
      </fieldsUsage>
    </cacheHierarchy>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hidden="1">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hidden="1">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hidden="1">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hidden="1">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oneField="1" hidden="1">
      <fieldsUsage count="1">
        <fieldUsage x="1"/>
      </fieldsUsage>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is Tchassem" refreshedDate="44252.449068055554" backgroundQuery="1" createdVersion="6" refreshedVersion="6" minRefreshableVersion="3" recordCount="0" supportSubquery="1" supportAdvancedDrill="1" xr:uid="{CA78B37A-A537-4159-9CA9-0BFA74B97BDC}">
  <cacheSource type="external" connectionId="1"/>
  <cacheFields count="4">
    <cacheField name="[pin_target_sadd].[region].[region]" caption="region" numFmtId="0" hierarchy="1" level="1">
      <sharedItems count="10">
        <s v="Adamaoua"/>
        <s v="Centre"/>
        <s v="Est"/>
        <s v="Extrême-Nord"/>
        <s v="Littoral"/>
        <s v="Nord"/>
        <s v="Nord-Ouest"/>
        <s v="Ouest"/>
        <s v="Sud"/>
        <s v="Sud-Ouest"/>
      </sharedItems>
    </cacheField>
    <cacheField name="[Measures].[Sum of s_total]" caption="Sum of s_total" numFmtId="0" hierarchy="124" level="32767"/>
    <cacheField name="[Measures].[Sum of pin_total]" caption="Sum of pin_total" numFmtId="0" hierarchy="125" level="32767"/>
    <cacheField name="[Measures].[Sum of t_total]" caption="Sum of t_total" numFmtId="0" hierarchy="126" level="32767"/>
  </cacheFields>
  <cacheHierarchies count="134">
    <cacheHierarchy uniqueName="[pin_target_sadd].[#]" caption="#" attribute="1" defaultMemberUniqueName="[pin_target_sadd].[#].[All]" allUniqueName="[pin_target_sadd].[#].[All]" dimensionUniqueName="[pin_target_sadd]" displayFolder="" count="0" memberValueDatatype="20" unbalanced="0"/>
    <cacheHierarchy uniqueName="[pin_target_sadd].[region]" caption="region" attribute="1" defaultMemberUniqueName="[pin_target_sadd].[region].[All]" allUniqueName="[pin_target_sadd].[region].[All]" dimensionUniqueName="[pin_target_sadd]" displayFolder="" count="2" memberValueDatatype="130" unbalanced="0">
      <fieldsUsage count="2">
        <fieldUsage x="-1"/>
        <fieldUsage x="0"/>
      </fieldsUsage>
    </cacheHierarchy>
    <cacheHierarchy uniqueName="[pin_target_sadd].[division]" caption="division" attribute="1" defaultMemberUniqueName="[pin_target_sadd].[division].[All]" allUniqueName="[pin_target_sadd].[division].[All]" dimensionUniqueName="[pin_target_sadd]" displayFolder="" count="0" memberValueDatatype="130" unbalanced="0"/>
    <cacheHierarchy uniqueName="[pin_target_sadd].[adm2_pcode]" caption="adm2_pcode" attribute="1" defaultMemberUniqueName="[pin_target_sadd].[adm2_pcode].[All]" allUniqueName="[pin_target_sadd].[adm2_pcode].[All]" dimensionUniqueName="[pin_target_sadd]" displayFolder="" count="0" memberValueDatatype="130" unbalanced="0"/>
    <cacheHierarchy uniqueName="[pin_target_sadd].[sexe]" caption="sexe" attribute="1" defaultMemberUniqueName="[pin_target_sadd].[sexe].[All]" allUniqueName="[pin_target_sadd].[sexe].[All]" dimensionUniqueName="[pin_target_sadd]" displayFolder="" count="0" memberValueDatatype="130" unbalanced="0"/>
    <cacheHierarchy uniqueName="[pin_target_sadd].[age]" caption="age" attribute="1" defaultMemberUniqueName="[pin_target_sadd].[age].[All]" allUniqueName="[pin_target_sadd].[age].[All]" dimensionUniqueName="[pin_target_sadd]" displayFolder="" count="0" memberValueDatatype="130" unbalanced="0"/>
    <cacheHierarchy uniqueName="[pin_target_sadd].[pop21]" caption="pop21" attribute="1" defaultMemberUniqueName="[pin_target_sadd].[pop21].[All]" allUniqueName="[pin_target_sadd].[pop21].[All]" dimensionUniqueName="[pin_target_sadd]" displayFolder="" count="0" memberValueDatatype="20" unbalanced="0"/>
    <cacheHierarchy uniqueName="[pin_target_sadd].[Crisis]" caption="Crisis" attribute="1" defaultMemberUniqueName="[pin_target_sadd].[Crisis].[All]" allUniqueName="[pin_target_sadd].[Crisis].[All]" dimensionUniqueName="[pin_target_sadd]" displayFolder="" count="0" memberValueDatatype="130" unbalanced="0"/>
    <cacheHierarchy uniqueName="[pin_target_sadd].[s_pdi]" caption="s_pdi" attribute="1" defaultMemberUniqueName="[pin_target_sadd].[s_pdi].[All]" allUniqueName="[pin_target_sadd].[s_pdi].[All]" dimensionUniqueName="[pin_target_sadd]" displayFolder="" count="0" memberValueDatatype="5" unbalanced="0"/>
    <cacheHierarchy uniqueName="[pin_target_sadd].[s_ref_nga]" caption="s_ref_nga" attribute="1" defaultMemberUniqueName="[pin_target_sadd].[s_ref_nga].[All]" allUniqueName="[pin_target_sadd].[s_ref_nga].[All]" dimensionUniqueName="[pin_target_sadd]" displayFolder="" count="0" memberValueDatatype="20" unbalanced="0"/>
    <cacheHierarchy uniqueName="[pin_target_sadd].[s_ref_car]" caption="s_ref_car" attribute="1" defaultMemberUniqueName="[pin_target_sadd].[s_ref_car].[All]" allUniqueName="[pin_target_sadd].[s_ref_car].[All]" dimensionUniqueName="[pin_target_sadd]" displayFolder="" count="0" memberValueDatatype="20" unbalanced="0"/>
    <cacheHierarchy uniqueName="[pin_target_sadd].[s_ref_other]" caption="s_ref_other" attribute="1" defaultMemberUniqueName="[pin_target_sadd].[s_ref_other].[All]" allUniqueName="[pin_target_sadd].[s_ref_other].[All]" dimensionUniqueName="[pin_target_sadd]" displayFolder="" count="0" memberValueDatatype="20" unbalanced="0"/>
    <cacheHierarchy uniqueName="[pin_target_sadd].[s_return]" caption="s_return" attribute="1" defaultMemberUniqueName="[pin_target_sadd].[s_return].[All]" allUniqueName="[pin_target_sadd].[s_return].[All]" dimensionUniqueName="[pin_target_sadd]" displayFolder="" count="0" memberValueDatatype="5" unbalanced="0"/>
    <cacheHierarchy uniqueName="[pin_target_sadd].[s_host]" caption="s_host" attribute="1" defaultMemberUniqueName="[pin_target_sadd].[s_host].[All]" allUniqueName="[pin_target_sadd].[s_host].[All]" dimensionUniqueName="[pin_target_sadd]" displayFolder="" count="0" memberValueDatatype="5" unbalanced="0"/>
    <cacheHierarchy uniqueName="[pin_target_sadd].[s_total]" caption="s_total" attribute="1" defaultMemberUniqueName="[pin_target_sadd].[s_total].[All]" allUniqueName="[pin_target_sadd].[s_total].[All]" dimensionUniqueName="[pin_target_sadd]" displayFolder="" count="0" memberValueDatatype="5" unbalanced="0"/>
    <cacheHierarchy uniqueName="[pin_target_sadd].[n_early_recovery]" caption="n_early_recovery" attribute="1" defaultMemberUniqueName="[pin_target_sadd].[n_early_recovery].[All]" allUniqueName="[pin_target_sadd].[n_early_recovery].[All]" dimensionUniqueName="[pin_target_sadd]" displayFolder="" count="0" memberValueDatatype="20" unbalanced="0"/>
    <cacheHierarchy uniqueName="[pin_target_sadd].[n_education]" caption="n_education" attribute="1" defaultMemberUniqueName="[pin_target_sadd].[n_education].[All]" allUniqueName="[pin_target_sadd].[n_education].[All]" dimensionUniqueName="[pin_target_sadd]" displayFolder="" count="0" memberValueDatatype="5" unbalanced="0"/>
    <cacheHierarchy uniqueName="[pin_target_sadd].[n_food_security]" caption="n_food_security" attribute="1" defaultMemberUniqueName="[pin_target_sadd].[n_food_security].[All]" allUniqueName="[pin_target_sadd].[n_food_security].[All]" dimensionUniqueName="[pin_target_sadd]" displayFolder="" count="0" memberValueDatatype="20" unbalanced="0"/>
    <cacheHierarchy uniqueName="[pin_target_sadd].[n_health]" caption="n_health" attribute="1" defaultMemberUniqueName="[pin_target_sadd].[n_health].[All]" allUniqueName="[pin_target_sadd].[n_health].[All]" dimensionUniqueName="[pin_target_sadd]" displayFolder="" count="0" memberValueDatatype="20" unbalanced="0"/>
    <cacheHierarchy uniqueName="[pin_target_sadd].[n_nutrition]" caption="n_nutrition" attribute="1" defaultMemberUniqueName="[pin_target_sadd].[n_nutrition].[All]" allUniqueName="[pin_target_sadd].[n_nutrition].[All]" dimensionUniqueName="[pin_target_sadd]" displayFolder="" count="0" memberValueDatatype="20" unbalanced="0"/>
    <cacheHierarchy uniqueName="[pin_target_sadd].[n_protection]" caption="n_protection" attribute="1" defaultMemberUniqueName="[pin_target_sadd].[n_protection].[All]" allUniqueName="[pin_target_sadd].[n_protection].[All]" dimensionUniqueName="[pin_target_sadd]" displayFolder="" count="0" memberValueDatatype="20" unbalanced="0"/>
    <cacheHierarchy uniqueName="[pin_target_sadd].[n_protection_cp]" caption="n_protection_cp" attribute="1" defaultMemberUniqueName="[pin_target_sadd].[n_protection_cp].[All]" allUniqueName="[pin_target_sadd].[n_protection_cp].[All]" dimensionUniqueName="[pin_target_sadd]" displayFolder="" count="0" memberValueDatatype="20" unbalanced="0"/>
    <cacheHierarchy uniqueName="[pin_target_sadd].[n_protection_gbv]" caption="n_protection_gbv" attribute="1" defaultMemberUniqueName="[pin_target_sadd].[n_protection_gbv].[All]" allUniqueName="[pin_target_sadd].[n_protection_gbv].[All]" dimensionUniqueName="[pin_target_sadd]" displayFolder="" count="0" memberValueDatatype="20" unbalanced="0"/>
    <cacheHierarchy uniqueName="[pin_target_sadd].[n_refugee_response]" caption="n_refugee_response" attribute="1" defaultMemberUniqueName="[pin_target_sadd].[n_refugee_response].[All]" allUniqueName="[pin_target_sadd].[n_refugee_response].[All]" dimensionUniqueName="[pin_target_sadd]" displayFolder="" count="0" memberValueDatatype="20" unbalanced="0"/>
    <cacheHierarchy uniqueName="[pin_target_sadd].[n_shelter_nfi]" caption="n_shelter_nfi" attribute="1" defaultMemberUniqueName="[pin_target_sadd].[n_shelter_nfi].[All]" allUniqueName="[pin_target_sadd].[n_shelter_nfi].[All]" dimensionUniqueName="[pin_target_sadd]" displayFolder="" count="0" memberValueDatatype="20" unbalanced="0"/>
    <cacheHierarchy uniqueName="[pin_target_sadd].[n_wash]" caption="n_wash" attribute="1" defaultMemberUniqueName="[pin_target_sadd].[n_wash].[All]" allUniqueName="[pin_target_sadd].[n_wash].[All]" dimensionUniqueName="[pin_target_sadd]" displayFolder="" count="0" memberValueDatatype="20" unbalanced="0"/>
    <cacheHierarchy uniqueName="[pin_target_sadd].[pin_total]" caption="pin_total" attribute="1" defaultMemberUniqueName="[pin_target_sadd].[pin_total].[All]" allUniqueName="[pin_target_sadd].[pin_total].[All]" dimensionUniqueName="[pin_target_sadd]" displayFolder="" count="0" memberValueDatatype="5" unbalanced="0"/>
    <cacheHierarchy uniqueName="[pin_target_sadd].[t_early_recovery]" caption="t_early_recovery" attribute="1" defaultMemberUniqueName="[pin_target_sadd].[t_early_recovery].[All]" allUniqueName="[pin_target_sadd].[t_early_recovery].[All]" dimensionUniqueName="[pin_target_sadd]" displayFolder="" count="0" memberValueDatatype="20" unbalanced="0"/>
    <cacheHierarchy uniqueName="[pin_target_sadd].[t_education]" caption="t_education" attribute="1" defaultMemberUniqueName="[pin_target_sadd].[t_education].[All]" allUniqueName="[pin_target_sadd].[t_education].[All]" dimensionUniqueName="[pin_target_sadd]" displayFolder="" count="0" memberValueDatatype="5" unbalanced="0"/>
    <cacheHierarchy uniqueName="[pin_target_sadd].[t_food_security]" caption="t_food_security" attribute="1" defaultMemberUniqueName="[pin_target_sadd].[t_food_security].[All]" allUniqueName="[pin_target_sadd].[t_food_security].[All]" dimensionUniqueName="[pin_target_sadd]" displayFolder="" count="0" memberValueDatatype="20" unbalanced="0"/>
    <cacheHierarchy uniqueName="[pin_target_sadd].[t_health]" caption="t_health" attribute="1" defaultMemberUniqueName="[pin_target_sadd].[t_health].[All]" allUniqueName="[pin_target_sadd].[t_health].[All]" dimensionUniqueName="[pin_target_sadd]" displayFolder="" count="0" memberValueDatatype="20" unbalanced="0"/>
    <cacheHierarchy uniqueName="[pin_target_sadd].[t_nutrition]" caption="t_nutrition" attribute="1" defaultMemberUniqueName="[pin_target_sadd].[t_nutrition].[All]" allUniqueName="[pin_target_sadd].[t_nutrition].[All]" dimensionUniqueName="[pin_target_sadd]" displayFolder="" count="0" memberValueDatatype="20" unbalanced="0"/>
    <cacheHierarchy uniqueName="[pin_target_sadd].[t_protection]" caption="t_protection" attribute="1" defaultMemberUniqueName="[pin_target_sadd].[t_protection].[All]" allUniqueName="[pin_target_sadd].[t_protection].[All]" dimensionUniqueName="[pin_target_sadd]" displayFolder="" count="0" memberValueDatatype="20" unbalanced="0"/>
    <cacheHierarchy uniqueName="[pin_target_sadd].[t_protection_cp]" caption="t_protection_cp" attribute="1" defaultMemberUniqueName="[pin_target_sadd].[t_protection_cp].[All]" allUniqueName="[pin_target_sadd].[t_protection_cp].[All]" dimensionUniqueName="[pin_target_sadd]" displayFolder="" count="0" memberValueDatatype="20" unbalanced="0"/>
    <cacheHierarchy uniqueName="[pin_target_sadd].[t_protection_gbv]" caption="t_protection_gbv" attribute="1" defaultMemberUniqueName="[pin_target_sadd].[t_protection_gbv].[All]" allUniqueName="[pin_target_sadd].[t_protection_gbv].[All]" dimensionUniqueName="[pin_target_sadd]" displayFolder="" count="0" memberValueDatatype="20" unbalanced="0"/>
    <cacheHierarchy uniqueName="[pin_target_sadd].[t_refugee_response]" caption="t_refugee_response" attribute="1" defaultMemberUniqueName="[pin_target_sadd].[t_refugee_response].[All]" allUniqueName="[pin_target_sadd].[t_refugee_response].[All]" dimensionUniqueName="[pin_target_sadd]" displayFolder="" count="0" memberValueDatatype="20" unbalanced="0"/>
    <cacheHierarchy uniqueName="[pin_target_sadd].[t_shelter_nfi]" caption="t_shelter_nfi" attribute="1" defaultMemberUniqueName="[pin_target_sadd].[t_shelter_nfi].[All]" allUniqueName="[pin_target_sadd].[t_shelter_nfi].[All]" dimensionUniqueName="[pin_target_sadd]" displayFolder="" count="0" memberValueDatatype="20" unbalanced="0"/>
    <cacheHierarchy uniqueName="[pin_target_sadd].[t_wash]" caption="t_wash" attribute="1" defaultMemberUniqueName="[pin_target_sadd].[t_wash].[All]" allUniqueName="[pin_target_sadd].[t_wash].[All]" dimensionUniqueName="[pin_target_sadd]" displayFolder="" count="0" memberValueDatatype="20" unbalanced="0"/>
    <cacheHierarchy uniqueName="[pin_target_sadd].[t_total]" caption="t_total" attribute="1" defaultMemberUniqueName="[pin_target_sadd].[t_total].[All]" allUniqueName="[pin_target_sadd].[t_total].[All]" dimensionUniqueName="[pin_target_sadd]" displayFolder="" count="0" memberValueDatatype="5" unbalanced="0"/>
    <cacheHierarchy uniqueName="[pop_pin_target].[Index]" caption="Index" attribute="1" defaultMemberUniqueName="[pop_pin_target].[Index].[All]" allUniqueName="[pop_pin_target].[Index].[All]" dimensionUniqueName="[pop_pin_target]" displayFolder="" count="0" memberValueDatatype="20" unbalanced="0"/>
    <cacheHierarchy uniqueName="[pop_pin_target].[original_order]" caption="original_order" attribute="1" defaultMemberUniqueName="[pop_pin_target].[original_order].[All]" allUniqueName="[pop_pin_target].[original_order].[All]" dimensionUniqueName="[pop_pin_target]" displayFolder="" count="0" memberValueDatatype="20" unbalanced="0"/>
    <cacheHierarchy uniqueName="[pop_pin_target].[order.1]" caption="order.1" attribute="1" defaultMemberUniqueName="[pop_pin_target].[order.1].[All]" allUniqueName="[pop_pin_target].[order.1].[All]" dimensionUniqueName="[pop_pin_target]" displayFolder="" count="0" memberValueDatatype="20" unbalanced="0"/>
    <cacheHierarchy uniqueName="[pop_pin_target].[region]" caption="region" attribute="1" defaultMemberUniqueName="[pop_pin_target].[region].[All]" allUniqueName="[pop_pin_target].[region].[All]" dimensionUniqueName="[pop_pin_target]" displayFolder="" count="0" memberValueDatatype="130" unbalanced="0"/>
    <cacheHierarchy uniqueName="[pop_pin_target].[division]" caption="division" attribute="1" defaultMemberUniqueName="[pop_pin_target].[division].[All]" allUniqueName="[pop_pin_target].[division].[All]" dimensionUniqueName="[pop_pin_target]" displayFolder="" count="0" memberValueDatatype="130" unbalanced="0"/>
    <cacheHierarchy uniqueName="[pop_pin_target].[adm2_pcode]" caption="adm2_pcode" attribute="1" defaultMemberUniqueName="[pop_pin_target].[adm2_pcode].[All]" allUniqueName="[pop_pin_target].[adm2_pcode].[All]" dimensionUniqueName="[pop_pin_target]" displayFolder="" count="0" memberValueDatatype="130" unbalanced="0"/>
    <cacheHierarchy uniqueName="[pop_pin_target].[sexe]" caption="sexe" attribute="1" defaultMemberUniqueName="[pop_pin_target].[sexe].[All]" allUniqueName="[pop_pin_target].[sexe].[All]" dimensionUniqueName="[pop_pin_target]" displayFolder="" count="0" memberValueDatatype="130" unbalanced="0"/>
    <cacheHierarchy uniqueName="[pop_pin_target].[age]" caption="age" attribute="1" defaultMemberUniqueName="[pop_pin_target].[age].[All]" allUniqueName="[pop_pin_target].[age].[All]" dimensionUniqueName="[pop_pin_target]" displayFolder="" count="0" memberValueDatatype="130" unbalanced="0"/>
    <cacheHierarchy uniqueName="[pop_pin_target].[Crisis]" caption="Crisis" attribute="1" defaultMemberUniqueName="[pop_pin_target].[Crisis].[All]" allUniqueName="[pop_pin_target].[Crisis].[All]" dimensionUniqueName="[pop_pin_target]" displayFolder="" count="0" memberValueDatatype="130" unbalanced="0"/>
    <cacheHierarchy uniqueName="[pop_pin_target].[s_pdi]" caption="s_pdi" attribute="1" defaultMemberUniqueName="[pop_pin_target].[s_pdi].[All]" allUniqueName="[pop_pin_target].[s_pdi].[All]" dimensionUniqueName="[pop_pin_target]" displayFolder="" count="0" memberValueDatatype="5" unbalanced="0"/>
    <cacheHierarchy uniqueName="[pop_pin_target].[s_ref_nga]" caption="s_ref_nga" attribute="1" defaultMemberUniqueName="[pop_pin_target].[s_ref_nga].[All]" allUniqueName="[pop_pin_target].[s_ref_nga].[All]" dimensionUniqueName="[pop_pin_target]" displayFolder="" count="0" memberValueDatatype="20" unbalanced="0"/>
    <cacheHierarchy uniqueName="[pop_pin_target].[s_ref_car]" caption="s_ref_car" attribute="1" defaultMemberUniqueName="[pop_pin_target].[s_ref_car].[All]" allUniqueName="[pop_pin_target].[s_ref_car].[All]" dimensionUniqueName="[pop_pin_target]" displayFolder="" count="0" memberValueDatatype="20" unbalanced="0"/>
    <cacheHierarchy uniqueName="[pop_pin_target].[s_ref_other]" caption="s_ref_other" attribute="1" defaultMemberUniqueName="[pop_pin_target].[s_ref_other].[All]" allUniqueName="[pop_pin_target].[s_ref_other].[All]" dimensionUniqueName="[pop_pin_target]" displayFolder="" count="0" memberValueDatatype="20" unbalanced="0"/>
    <cacheHierarchy uniqueName="[pop_pin_target].[s_return]" caption="s_return" attribute="1" defaultMemberUniqueName="[pop_pin_target].[s_return].[All]" allUniqueName="[pop_pin_target].[s_return].[All]" dimensionUniqueName="[pop_pin_target]" displayFolder="" count="0" memberValueDatatype="5" unbalanced="0"/>
    <cacheHierarchy uniqueName="[pop_pin_target].[s_host]" caption="s_host" attribute="1" defaultMemberUniqueName="[pop_pin_target].[s_host].[All]" allUniqueName="[pop_pin_target].[s_host].[All]" dimensionUniqueName="[pop_pin_target]" displayFolder="" count="0" memberValueDatatype="5" unbalanced="0"/>
    <cacheHierarchy uniqueName="[pop_pin_target].[s_total]" caption="s_total" attribute="1" defaultMemberUniqueName="[pop_pin_target].[s_total].[All]" allUniqueName="[pop_pin_target].[s_total].[All]" dimensionUniqueName="[pop_pin_target]" displayFolder="" count="0" memberValueDatatype="5" unbalanced="0"/>
    <cacheHierarchy uniqueName="[pop_pin_target].[n_pdi]" caption="n_pdi" attribute="1" defaultMemberUniqueName="[pop_pin_target].[n_pdi].[All]" allUniqueName="[pop_pin_target].[n_pdi].[All]" dimensionUniqueName="[pop_pin_target]" displayFolder="" count="0" memberValueDatatype="5" unbalanced="0"/>
    <cacheHierarchy uniqueName="[pop_pin_target].[n_ref_nga]" caption="n_ref_nga" attribute="1" defaultMemberUniqueName="[pop_pin_target].[n_ref_nga].[All]" allUniqueName="[pop_pin_target].[n_ref_nga].[All]" dimensionUniqueName="[pop_pin_target]" displayFolder="" count="0" memberValueDatatype="20" unbalanced="0"/>
    <cacheHierarchy uniqueName="[pop_pin_target].[n_ref_car]" caption="n_ref_car" attribute="1" defaultMemberUniqueName="[pop_pin_target].[n_ref_car].[All]" allUniqueName="[pop_pin_target].[n_ref_car].[All]" dimensionUniqueName="[pop_pin_target]" displayFolder="" count="0" memberValueDatatype="20" unbalanced="0"/>
    <cacheHierarchy uniqueName="[pop_pin_target].[n_ref_other]" caption="n_ref_other" attribute="1" defaultMemberUniqueName="[pop_pin_target].[n_ref_other].[All]" allUniqueName="[pop_pin_target].[n_ref_other].[All]" dimensionUniqueName="[pop_pin_target]" displayFolder="" count="0" memberValueDatatype="20" unbalanced="0"/>
    <cacheHierarchy uniqueName="[pop_pin_target].[n_return]" caption="n_return" attribute="1" defaultMemberUniqueName="[pop_pin_target].[n_return].[All]" allUniqueName="[pop_pin_target].[n_return].[All]" dimensionUniqueName="[pop_pin_target]" displayFolder="" count="0" memberValueDatatype="20" unbalanced="0"/>
    <cacheHierarchy uniqueName="[pop_pin_target].[n_host]" caption="n_host" attribute="1" defaultMemberUniqueName="[pop_pin_target].[n_host].[All]" allUniqueName="[pop_pin_target].[n_host].[All]" dimensionUniqueName="[pop_pin_target]" displayFolder="" count="0" memberValueDatatype="5" unbalanced="0"/>
    <cacheHierarchy uniqueName="[pop_pin_target].[n_other]" caption="n_other" attribute="1" defaultMemberUniqueName="[pop_pin_target].[n_other].[All]" allUniqueName="[pop_pin_target].[n_other].[All]" dimensionUniqueName="[pop_pin_target]" displayFolder="" count="0" memberValueDatatype="5" unbalanced="0"/>
    <cacheHierarchy uniqueName="[pop_pin_target].[pin]" caption="pin" attribute="1" defaultMemberUniqueName="[pop_pin_target].[pin].[All]" allUniqueName="[pop_pin_target].[pin].[All]" dimensionUniqueName="[pop_pin_target]" displayFolder="" count="0" memberValueDatatype="5" unbalanced="0"/>
    <cacheHierarchy uniqueName="[pop_pin_target].[t_pdi]" caption="t_pdi" attribute="1" defaultMemberUniqueName="[pop_pin_target].[t_pdi].[All]" allUniqueName="[pop_pin_target].[t_pdi].[All]" dimensionUniqueName="[pop_pin_target]" displayFolder="" count="0" memberValueDatatype="20" unbalanced="0"/>
    <cacheHierarchy uniqueName="[pop_pin_target].[t_ref_nga]" caption="t_ref_nga" attribute="1" defaultMemberUniqueName="[pop_pin_target].[t_ref_nga].[All]" allUniqueName="[pop_pin_target].[t_ref_nga].[All]" dimensionUniqueName="[pop_pin_target]" displayFolder="" count="0" memberValueDatatype="20" unbalanced="0"/>
    <cacheHierarchy uniqueName="[pop_pin_target].[t_ref_car]" caption="t_ref_car" attribute="1" defaultMemberUniqueName="[pop_pin_target].[t_ref_car].[All]" allUniqueName="[pop_pin_target].[t_ref_car].[All]" dimensionUniqueName="[pop_pin_target]" displayFolder="" count="0" memberValueDatatype="20" unbalanced="0"/>
    <cacheHierarchy uniqueName="[pop_pin_target].[t_ref_other]" caption="t_ref_other" attribute="1" defaultMemberUniqueName="[pop_pin_target].[t_ref_other].[All]" allUniqueName="[pop_pin_target].[t_ref_other].[All]" dimensionUniqueName="[pop_pin_target]" displayFolder="" count="0" memberValueDatatype="20" unbalanced="0"/>
    <cacheHierarchy uniqueName="[pop_pin_target].[t_return]" caption="t_return" attribute="1" defaultMemberUniqueName="[pop_pin_target].[t_return].[All]" allUniqueName="[pop_pin_target].[t_return].[All]" dimensionUniqueName="[pop_pin_target]" displayFolder="" count="0" memberValueDatatype="20" unbalanced="0"/>
    <cacheHierarchy uniqueName="[pop_pin_target].[t_host]" caption="t_host" attribute="1" defaultMemberUniqueName="[pop_pin_target].[t_host].[All]" allUniqueName="[pop_pin_target].[t_host].[All]" dimensionUniqueName="[pop_pin_target]" displayFolder="" count="0" memberValueDatatype="5" unbalanced="0"/>
    <cacheHierarchy uniqueName="[pop_pin_target].[t_other]" caption="t_other" attribute="1" defaultMemberUniqueName="[pop_pin_target].[t_other].[All]" allUniqueName="[pop_pin_target].[t_other].[All]" dimensionUniqueName="[pop_pin_target]" displayFolder="" count="0" memberValueDatatype="20" unbalanced="0"/>
    <cacheHierarchy uniqueName="[pop_pin_target].[target]" caption="target" attribute="1" defaultMemberUniqueName="[pop_pin_target].[target].[All]" allUniqueName="[pop_pin_target].[target].[All]" dimensionUniqueName="[pop_pin_target]" displayFolder="" count="0" memberValueDatatype="5" unbalanced="0"/>
    <cacheHierarchy uniqueName="[Range].[region]" caption="region" attribute="1" defaultMemberUniqueName="[Range].[region].[All]" allUniqueName="[Range].[region].[All]" dimensionUniqueName="[Range]" displayFolder="" count="0" memberValueDatatype="130" unbalanced="0"/>
    <cacheHierarchy uniqueName="[Range].[division]" caption="division" attribute="1" defaultMemberUniqueName="[Range].[division].[All]" allUniqueName="[Range].[division].[All]" dimensionUniqueName="[Range]" displayFolder="" count="0" memberValueDatatype="130" unbalanced="0"/>
    <cacheHierarchy uniqueName="[Range].[adm2_pcode]" caption="adm2_pcode" attribute="1" defaultMemberUniqueName="[Range].[adm2_pcode].[All]" allUniqueName="[Range].[adm2_pcode].[All]" dimensionUniqueName="[Range]" displayFolder="" count="0" memberValueDatatype="130" unbalanced="0"/>
    <cacheHierarchy uniqueName="[Range].[Crisis]" caption="Crisis" attribute="1" defaultMemberUniqueName="[Range].[Crisis].[All]" allUniqueName="[Range].[Crisis].[All]" dimensionUniqueName="[Range]" displayFolder="" count="0" memberValueDatatype="130" unbalanced="0"/>
    <cacheHierarchy uniqueName="[Range].[IDP]" caption="IDP" attribute="1" defaultMemberUniqueName="[Range].[IDP].[All]" allUniqueName="[Range].[IDP].[All]" dimensionUniqueName="[Range]" displayFolder="" count="0" memberValueDatatype="5" unbalanced="0"/>
    <cacheHierarchy uniqueName="[Range].[Refugees]" caption="Refugees" attribute="1" defaultMemberUniqueName="[Range].[Refugees].[All]" allUniqueName="[Range].[Refugees].[All]" dimensionUniqueName="[Range]" displayFolder="" count="0" memberValueDatatype="20" unbalanced="0"/>
    <cacheHierarchy uniqueName="[Range].[Returnees]" caption="Returnees" attribute="1" defaultMemberUniqueName="[Range].[Returnees].[All]" allUniqueName="[Range].[Returnees].[All]" dimensionUniqueName="[Range]" displayFolder="" count="0" memberValueDatatype="5" unbalanced="0"/>
    <cacheHierarchy uniqueName="[Range].[Host communities]" caption="Host communities" attribute="1" defaultMemberUniqueName="[Range].[Host communities].[All]" allUniqueName="[Range].[Host communities].[All]" dimensionUniqueName="[Range]" displayFolder="" count="0" memberValueDatatype="5" unbalanced="0"/>
    <cacheHierarchy uniqueName="[Range].[Other PiN]" caption="Other PiN" attribute="1" defaultMemberUniqueName="[Range].[Other PiN].[All]" allUniqueName="[Range].[Other PiN].[All]" dimensionUniqueName="[Range]" displayFolder="" count="0" memberValueDatatype="5" unbalanced="0"/>
    <cacheHierarchy uniqueName="[Range].[PIN Intersector]" caption="PIN Intersector" attribute="1" defaultMemberUniqueName="[Range].[PIN Intersector].[All]" allUniqueName="[Range].[PIN Intersector].[All]" dimensionUniqueName="[Range]" displayFolder="" count="0" memberValueDatatype="5" unbalanced="0"/>
    <cacheHierarchy uniqueName="[Range 2].[Index]" caption="Index" attribute="1" defaultMemberUniqueName="[Range 2].[Index].[All]" allUniqueName="[Range 2].[Index].[All]" dimensionUniqueName="[Range 2]" displayFolder="" count="0" memberValueDatatype="130" unbalanced="0"/>
    <cacheHierarchy uniqueName="[Range 2].[original_order]" caption="original_order" attribute="1" defaultMemberUniqueName="[Range 2].[original_order].[All]" allUniqueName="[Range 2].[original_order].[All]" dimensionUniqueName="[Range 2]" displayFolder="" count="0" memberValueDatatype="20" unbalanced="0"/>
    <cacheHierarchy uniqueName="[Range 2].[order.1]" caption="order.1" attribute="1" defaultMemberUniqueName="[Range 2].[order.1].[All]" allUniqueName="[Range 2].[order.1].[All]" dimensionUniqueName="[Range 2]" displayFolder="" count="0" memberValueDatatype="20" unbalanced="0"/>
    <cacheHierarchy uniqueName="[Range 2].[region]" caption="region" attribute="1" defaultMemberUniqueName="[Range 2].[region].[All]" allUniqueName="[Range 2].[region].[All]" dimensionUniqueName="[Range 2]" displayFolder="" count="0" memberValueDatatype="130" unbalanced="0"/>
    <cacheHierarchy uniqueName="[Range 2].[division]" caption="division" attribute="1" defaultMemberUniqueName="[Range 2].[division].[All]" allUniqueName="[Range 2].[division].[All]" dimensionUniqueName="[Range 2]" displayFolder="" count="0" memberValueDatatype="130" unbalanced="0"/>
    <cacheHierarchy uniqueName="[Range 2].[adm2_pcode]" caption="adm2_pcode" attribute="1" defaultMemberUniqueName="[Range 2].[adm2_pcode].[All]" allUniqueName="[Range 2].[adm2_pcode].[All]" dimensionUniqueName="[Range 2]" displayFolder="" count="0" memberValueDatatype="130" unbalanced="0"/>
    <cacheHierarchy uniqueName="[Range 2].[sexe]" caption="sexe" attribute="1" defaultMemberUniqueName="[Range 2].[sexe].[All]" allUniqueName="[Range 2].[sexe].[All]" dimensionUniqueName="[Range 2]" displayFolder="" count="0" memberValueDatatype="130" unbalanced="0"/>
    <cacheHierarchy uniqueName="[Range 2].[age]" caption="age" attribute="1" defaultMemberUniqueName="[Range 2].[age].[All]" allUniqueName="[Range 2].[age].[All]" dimensionUniqueName="[Range 2]" displayFolder="" count="0" memberValueDatatype="130" unbalanced="0"/>
    <cacheHierarchy uniqueName="[Range 2].[Crisis]" caption="Crisis" attribute="1" defaultMemberUniqueName="[Range 2].[Crisis].[All]" allUniqueName="[Range 2].[Crisis].[All]" dimensionUniqueName="[Range 2]" displayFolder="" count="0" memberValueDatatype="130" unbalanced="0"/>
    <cacheHierarchy uniqueName="[Range 2].[s_pdi]" caption="s_pdi" attribute="1" defaultMemberUniqueName="[Range 2].[s_pdi].[All]" allUniqueName="[Range 2].[s_pdi].[All]" dimensionUniqueName="[Range 2]" displayFolder="" count="0" memberValueDatatype="5" unbalanced="0"/>
    <cacheHierarchy uniqueName="[Range 2].[s_ref_nga]" caption="s_ref_nga" attribute="1" defaultMemberUniqueName="[Range 2].[s_ref_nga].[All]" allUniqueName="[Range 2].[s_ref_nga].[All]" dimensionUniqueName="[Range 2]" displayFolder="" count="0" memberValueDatatype="20" unbalanced="0"/>
    <cacheHierarchy uniqueName="[Range 2].[s_ref_car]" caption="s_ref_car" attribute="1" defaultMemberUniqueName="[Range 2].[s_ref_car].[All]" allUniqueName="[Range 2].[s_ref_car].[All]" dimensionUniqueName="[Range 2]" displayFolder="" count="0" memberValueDatatype="20" unbalanced="0"/>
    <cacheHierarchy uniqueName="[Range 2].[s_ref_other]" caption="s_ref_other" attribute="1" defaultMemberUniqueName="[Range 2].[s_ref_other].[All]" allUniqueName="[Range 2].[s_ref_other].[All]" dimensionUniqueName="[Range 2]" displayFolder="" count="0" memberValueDatatype="20" unbalanced="0"/>
    <cacheHierarchy uniqueName="[Range 2].[s_return]" caption="s_return" attribute="1" defaultMemberUniqueName="[Range 2].[s_return].[All]" allUniqueName="[Range 2].[s_return].[All]" dimensionUniqueName="[Range 2]" displayFolder="" count="0" memberValueDatatype="5" unbalanced="0"/>
    <cacheHierarchy uniqueName="[Range 2].[s_host]" caption="s_host" attribute="1" defaultMemberUniqueName="[Range 2].[s_host].[All]" allUniqueName="[Range 2].[s_host].[All]" dimensionUniqueName="[Range 2]" displayFolder="" count="0" memberValueDatatype="5" unbalanced="0"/>
    <cacheHierarchy uniqueName="[Range 2].[s_total]" caption="s_total" attribute="1" defaultMemberUniqueName="[Range 2].[s_total].[All]" allUniqueName="[Range 2].[s_total].[All]" dimensionUniqueName="[Range 2]" displayFolder="" count="0" memberValueDatatype="5" unbalanced="0"/>
    <cacheHierarchy uniqueName="[Range 2].[n_pdi]" caption="n_pdi" attribute="1" defaultMemberUniqueName="[Range 2].[n_pdi].[All]" allUniqueName="[Range 2].[n_pdi].[All]" dimensionUniqueName="[Range 2]" displayFolder="" count="0" memberValueDatatype="5" unbalanced="0"/>
    <cacheHierarchy uniqueName="[Range 2].[n_ref_nga]" caption="n_ref_nga" attribute="1" defaultMemberUniqueName="[Range 2].[n_ref_nga].[All]" allUniqueName="[Range 2].[n_ref_nga].[All]" dimensionUniqueName="[Range 2]" displayFolder="" count="0" memberValueDatatype="20" unbalanced="0"/>
    <cacheHierarchy uniqueName="[Range 2].[n_ref_car]" caption="n_ref_car" attribute="1" defaultMemberUniqueName="[Range 2].[n_ref_car].[All]" allUniqueName="[Range 2].[n_ref_car].[All]" dimensionUniqueName="[Range 2]" displayFolder="" count="0" memberValueDatatype="20" unbalanced="0"/>
    <cacheHierarchy uniqueName="[Range 2].[n_ref_other]" caption="n_ref_other" attribute="1" defaultMemberUniqueName="[Range 2].[n_ref_other].[All]" allUniqueName="[Range 2].[n_ref_other].[All]" dimensionUniqueName="[Range 2]" displayFolder="" count="0" memberValueDatatype="20" unbalanced="0"/>
    <cacheHierarchy uniqueName="[Range 2].[n_return]" caption="n_return" attribute="1" defaultMemberUniqueName="[Range 2].[n_return].[All]" allUniqueName="[Range 2].[n_return].[All]" dimensionUniqueName="[Range 2]" displayFolder="" count="0" memberValueDatatype="20" unbalanced="0"/>
    <cacheHierarchy uniqueName="[Range 2].[n_host]" caption="n_host" attribute="1" defaultMemberUniqueName="[Range 2].[n_host].[All]" allUniqueName="[Range 2].[n_host].[All]" dimensionUniqueName="[Range 2]" displayFolder="" count="0" memberValueDatatype="5" unbalanced="0"/>
    <cacheHierarchy uniqueName="[Range 2].[n_other]" caption="n_other" attribute="1" defaultMemberUniqueName="[Range 2].[n_other].[All]" allUniqueName="[Range 2].[n_other].[All]" dimensionUniqueName="[Range 2]" displayFolder="" count="0" memberValueDatatype="5" unbalanced="0"/>
    <cacheHierarchy uniqueName="[Range 2].[pin]" caption="pin" attribute="1" defaultMemberUniqueName="[Range 2].[pin].[All]" allUniqueName="[Range 2].[pin].[All]" dimensionUniqueName="[Range 2]" displayFolder="" count="0" memberValueDatatype="5" unbalanced="0"/>
    <cacheHierarchy uniqueName="[Range 2].[t_pdi]" caption="t_pdi" attribute="1" defaultMemberUniqueName="[Range 2].[t_pdi].[All]" allUniqueName="[Range 2].[t_pdi].[All]" dimensionUniqueName="[Range 2]" displayFolder="" count="0" memberValueDatatype="20" unbalanced="0"/>
    <cacheHierarchy uniqueName="[Range 2].[t_ref_nga]" caption="t_ref_nga" attribute="1" defaultMemberUniqueName="[Range 2].[t_ref_nga].[All]" allUniqueName="[Range 2].[t_ref_nga].[All]" dimensionUniqueName="[Range 2]" displayFolder="" count="0" memberValueDatatype="20" unbalanced="0"/>
    <cacheHierarchy uniqueName="[Range 2].[t_ref_car]" caption="t_ref_car" attribute="1" defaultMemberUniqueName="[Range 2].[t_ref_car].[All]" allUniqueName="[Range 2].[t_ref_car].[All]" dimensionUniqueName="[Range 2]" displayFolder="" count="0" memberValueDatatype="20" unbalanced="0"/>
    <cacheHierarchy uniqueName="[Range 2].[t_ref_other]" caption="t_ref_other" attribute="1" defaultMemberUniqueName="[Range 2].[t_ref_other].[All]" allUniqueName="[Range 2].[t_ref_other].[All]" dimensionUniqueName="[Range 2]" displayFolder="" count="0" memberValueDatatype="20" unbalanced="0"/>
    <cacheHierarchy uniqueName="[Range 2].[t_return]" caption="t_return" attribute="1" defaultMemberUniqueName="[Range 2].[t_return].[All]" allUniqueName="[Range 2].[t_return].[All]" dimensionUniqueName="[Range 2]" displayFolder="" count="0" memberValueDatatype="20" unbalanced="0"/>
    <cacheHierarchy uniqueName="[Range 2].[t_host]" caption="t_host" attribute="1" defaultMemberUniqueName="[Range 2].[t_host].[All]" allUniqueName="[Range 2].[t_host].[All]" dimensionUniqueName="[Range 2]" displayFolder="" count="0" memberValueDatatype="20" unbalanced="0"/>
    <cacheHierarchy uniqueName="[Range 2].[t_other]" caption="t_other" attribute="1" defaultMemberUniqueName="[Range 2].[t_other].[All]" allUniqueName="[Range 2].[t_other].[All]" dimensionUniqueName="[Range 2]" displayFolder="" count="0" memberValueDatatype="20" unbalanced="0"/>
    <cacheHierarchy uniqueName="[Range 2].[target]" caption="target" attribute="1" defaultMemberUniqueName="[Range 2].[target].[All]" allUniqueName="[Range 2].[target].[All]" dimensionUniqueName="[Range 2]" displayFolder="" count="0" memberValueDatatype="20" unbalanced="0"/>
    <cacheHierarchy uniqueName="[Measures].[__XL_Count Range]" caption="__XL_Count Range" measure="1" displayFolder="" measureGroup="Range" count="0" hidden="1"/>
    <cacheHierarchy uniqueName="[Measures].[__XL_Count pin_target_sadd]" caption="__XL_Count pin_target_sadd" measure="1" displayFolder="" measureGroup="pin_target_sadd" count="0" hidden="1"/>
    <cacheHierarchy uniqueName="[Measures].[__XL_Count Range 2]" caption="__XL_Count Range 2" measure="1" displayFolder="" measureGroup="Range 2" count="0" hidden="1"/>
    <cacheHierarchy uniqueName="[Measures].[__XL_Count pop_pin_target]" caption="__XL_Count pop_pin_target" measure="1" displayFolder="" measureGroup="pop_pin_target" count="0" hidden="1"/>
    <cacheHierarchy uniqueName="[Measures].[__No measures defined]" caption="__No measures defined" measure="1" displayFolder="" count="0" hidden="1"/>
    <cacheHierarchy uniqueName="[Measures].[Sum of PIN Intersector]" caption="Sum of PIN Intersector" measure="1" displayFolder="" measureGroup="Range" count="0" hidden="1">
      <extLst>
        <ext xmlns:x15="http://schemas.microsoft.com/office/spreadsheetml/2010/11/main" uri="{B97F6D7D-B522-45F9-BDA1-12C45D357490}">
          <x15:cacheHierarchy aggregatedColumn="80"/>
        </ext>
      </extLst>
    </cacheHierarchy>
    <cacheHierarchy uniqueName="[Measures].[Sum of IDP]" caption="Sum of IDP" measure="1" displayFolder="" measureGroup="Range" count="0" hidden="1">
      <extLst>
        <ext xmlns:x15="http://schemas.microsoft.com/office/spreadsheetml/2010/11/main" uri="{B97F6D7D-B522-45F9-BDA1-12C45D357490}">
          <x15:cacheHierarchy aggregatedColumn="75"/>
        </ext>
      </extLst>
    </cacheHierarchy>
    <cacheHierarchy uniqueName="[Measures].[Sum of Refugees]" caption="Sum of Refugees" measure="1" displayFolder="" measureGroup="Range" count="0" hidden="1">
      <extLst>
        <ext xmlns:x15="http://schemas.microsoft.com/office/spreadsheetml/2010/11/main" uri="{B97F6D7D-B522-45F9-BDA1-12C45D357490}">
          <x15:cacheHierarchy aggregatedColumn="76"/>
        </ext>
      </extLst>
    </cacheHierarchy>
    <cacheHierarchy uniqueName="[Measures].[Sum of Returnees]" caption="Sum of Returnees" measure="1" displayFolder="" measureGroup="Range" count="0" hidden="1">
      <extLst>
        <ext xmlns:x15="http://schemas.microsoft.com/office/spreadsheetml/2010/11/main" uri="{B97F6D7D-B522-45F9-BDA1-12C45D357490}">
          <x15:cacheHierarchy aggregatedColumn="77"/>
        </ext>
      </extLst>
    </cacheHierarchy>
    <cacheHierarchy uniqueName="[Measures].[Sum of Host communities]" caption="Sum of Host communities" measure="1" displayFolder="" measureGroup="Range" count="0" hidden="1">
      <extLst>
        <ext xmlns:x15="http://schemas.microsoft.com/office/spreadsheetml/2010/11/main" uri="{B97F6D7D-B522-45F9-BDA1-12C45D357490}">
          <x15:cacheHierarchy aggregatedColumn="78"/>
        </ext>
      </extLst>
    </cacheHierarchy>
    <cacheHierarchy uniqueName="[Measures].[Sum of Other PiN]" caption="Sum of Other PiN" measure="1" displayFolder="" measureGroup="Range" count="0" hidden="1">
      <extLst>
        <ext xmlns:x15="http://schemas.microsoft.com/office/spreadsheetml/2010/11/main" uri="{B97F6D7D-B522-45F9-BDA1-12C45D357490}">
          <x15:cacheHierarchy aggregatedColumn="79"/>
        </ext>
      </extLst>
    </cacheHierarchy>
    <cacheHierarchy uniqueName="[Measures].[Sum of s_total]" caption="Sum of s_total" measure="1" displayFolder="" measureGroup="pin_target_sadd" count="0" oneField="1" hidden="1">
      <fieldsUsage count="1">
        <fieldUsage x="1"/>
      </fieldsUsage>
      <extLst>
        <ext xmlns:x15="http://schemas.microsoft.com/office/spreadsheetml/2010/11/main" uri="{B97F6D7D-B522-45F9-BDA1-12C45D357490}">
          <x15:cacheHierarchy aggregatedColumn="14"/>
        </ext>
      </extLst>
    </cacheHierarchy>
    <cacheHierarchy uniqueName="[Measures].[Sum of pin_total]" caption="Sum of pin_total" measure="1" displayFolder="" measureGroup="pin_target_sadd"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t_total]" caption="Sum of t_total" measure="1" displayFolder="" measureGroup="pin_target_sadd" count="0" oneField="1" hidden="1">
      <fieldsUsage count="1">
        <fieldUsage x="3"/>
      </fieldsUsage>
      <extLst>
        <ext xmlns:x15="http://schemas.microsoft.com/office/spreadsheetml/2010/11/main" uri="{B97F6D7D-B522-45F9-BDA1-12C45D357490}">
          <x15:cacheHierarchy aggregatedColumn="38"/>
        </ext>
      </extLst>
    </cacheHierarchy>
    <cacheHierarchy uniqueName="[Measures].[Sum of pin]" caption="Sum of pin" measure="1" displayFolder="" measureGroup="Range 2" count="0" hidden="1">
      <extLst>
        <ext xmlns:x15="http://schemas.microsoft.com/office/spreadsheetml/2010/11/main" uri="{B97F6D7D-B522-45F9-BDA1-12C45D357490}">
          <x15:cacheHierarchy aggregatedColumn="104"/>
        </ext>
      </extLst>
    </cacheHierarchy>
    <cacheHierarchy uniqueName="[Measures].[Sum of target]" caption="Sum of target" measure="1" displayFolder="" measureGroup="Range 2" count="0" hidden="1">
      <extLst>
        <ext xmlns:x15="http://schemas.microsoft.com/office/spreadsheetml/2010/11/main" uri="{B97F6D7D-B522-45F9-BDA1-12C45D357490}">
          <x15:cacheHierarchy aggregatedColumn="112"/>
        </ext>
      </extLst>
    </cacheHierarchy>
    <cacheHierarchy uniqueName="[Measures].[Sum of t_pdi]" caption="Sum of t_pdi" measure="1" displayFolder="" measureGroup="Range 2" count="0" hidden="1">
      <extLst>
        <ext xmlns:x15="http://schemas.microsoft.com/office/spreadsheetml/2010/11/main" uri="{B97F6D7D-B522-45F9-BDA1-12C45D357490}">
          <x15:cacheHierarchy aggregatedColumn="105"/>
        </ext>
      </extLst>
    </cacheHierarchy>
    <cacheHierarchy uniqueName="[Measures].[Sum of pin 2]" caption="Sum of pin 2" measure="1" displayFolder="" measureGroup="pop_pin_target" count="0" hidden="1">
      <extLst>
        <ext xmlns:x15="http://schemas.microsoft.com/office/spreadsheetml/2010/11/main" uri="{B97F6D7D-B522-45F9-BDA1-12C45D357490}">
          <x15:cacheHierarchy aggregatedColumn="62"/>
        </ext>
      </extLst>
    </cacheHierarchy>
    <cacheHierarchy uniqueName="[Measures].[Sum of order.1]" caption="Sum of order.1" measure="1" displayFolder="" measureGroup="pop_pin_target" count="0" hidden="1">
      <extLst>
        <ext xmlns:x15="http://schemas.microsoft.com/office/spreadsheetml/2010/11/main" uri="{B97F6D7D-B522-45F9-BDA1-12C45D357490}">
          <x15:cacheHierarchy aggregatedColumn="41"/>
        </ext>
      </extLst>
    </cacheHierarchy>
    <cacheHierarchy uniqueName="[Measures].[Sum of target 2]" caption="Sum of target 2" measure="1" displayFolder="" measureGroup="pop_pin_target" count="0" hidden="1">
      <extLst>
        <ext xmlns:x15="http://schemas.microsoft.com/office/spreadsheetml/2010/11/main" uri="{B97F6D7D-B522-45F9-BDA1-12C45D357490}">
          <x15:cacheHierarchy aggregatedColumn="70"/>
        </ext>
      </extLst>
    </cacheHierarchy>
    <cacheHierarchy uniqueName="[Measures].[Sum of t_education]" caption="Sum of t_education" measure="1" displayFolder="" measureGroup="pin_target_sadd" count="0" hidden="1">
      <extLst>
        <ext xmlns:x15="http://schemas.microsoft.com/office/spreadsheetml/2010/11/main" uri="{B97F6D7D-B522-45F9-BDA1-12C45D357490}">
          <x15:cacheHierarchy aggregatedColumn="28"/>
        </ext>
      </extLst>
    </cacheHierarchy>
  </cacheHierarchies>
  <kpis count="0"/>
  <dimensions count="5">
    <dimension measure="1" name="Measures" uniqueName="[Measures]" caption="Measures"/>
    <dimension name="pin_target_sadd" uniqueName="[pin_target_sadd]" caption="pin_target_sadd"/>
    <dimension name="pop_pin_target" uniqueName="[pop_pin_target]" caption="pop_pin_target"/>
    <dimension name="Range" uniqueName="[Range]" caption="Range"/>
    <dimension name="Range 2" uniqueName="[Range 2]" caption="Range 2"/>
  </dimensions>
  <measureGroups count="4">
    <measureGroup name="pin_target_sadd" caption="pin_target_sadd"/>
    <measureGroup name="pop_pin_target" caption="pop_pin_target"/>
    <measureGroup name="Range" caption="Range"/>
    <measureGroup name="Range 2" caption="Range 2"/>
  </measureGroups>
  <maps count="4">
    <map measureGroup="0" dimension="1"/>
    <map measureGroup="1" dimension="2"/>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93FDF6-C848-4201-9B16-BC4322D5CAD7}" name="PivotTable6" cacheId="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35:U40" firstHeaderRow="0" firstDataRow="1" firstDataCol="1"/>
  <pivotFields count="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sortType="descending" defaultSubtotal="0" defaultAttributeDrillState="1">
      <items count="4">
        <item x="0"/>
        <item x="1"/>
        <item x="2"/>
        <item x="3"/>
      </items>
      <autoSortScope>
        <pivotArea dataOnly="0" outline="0" fieldPosition="0">
          <references count="1">
            <reference field="4294967294" count="1" selected="0">
              <x v="0"/>
            </reference>
          </references>
        </pivotArea>
      </autoSortScope>
    </pivotField>
  </pivotFields>
  <rowFields count="1">
    <field x="6"/>
  </rowFields>
  <rowItems count="5">
    <i>
      <x v="2"/>
    </i>
    <i>
      <x v="1"/>
    </i>
    <i>
      <x/>
    </i>
    <i>
      <x v="3"/>
    </i>
    <i t="grand">
      <x/>
    </i>
  </rowItems>
  <colFields count="1">
    <field x="-2"/>
  </colFields>
  <colItems count="6">
    <i>
      <x/>
    </i>
    <i i="1">
      <x v="1"/>
    </i>
    <i i="2">
      <x v="2"/>
    </i>
    <i i="3">
      <x v="3"/>
    </i>
    <i i="4">
      <x v="4"/>
    </i>
    <i i="5">
      <x v="5"/>
    </i>
  </colItems>
  <dataFields count="6">
    <dataField name="Sum of PIN Intersector" fld="0" baseField="0" baseItem="0"/>
    <dataField name="Sum of IDP" fld="1" baseField="0" baseItem="0"/>
    <dataField name="Sum of Refugees" fld="2" baseField="0" baseItem="0"/>
    <dataField name="Sum of Returnees" fld="3" baseField="0" baseItem="0"/>
    <dataField name="Sum of Host communities" fld="4" baseField="0" baseItem="0"/>
    <dataField name="Sum of Other PiN" fld="5" baseField="0" baseItem="0"/>
  </dataFields>
  <formats count="1">
    <format dxfId="98">
      <pivotArea collapsedLevelsAreSubtotals="1" fieldPosition="0">
        <references count="2">
          <reference field="4294967294" count="1" selected="0">
            <x v="0"/>
          </reference>
          <reference field="6" count="0"/>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IN Intersector updated!$A$2:$J$60">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3779F19-E2BE-49F5-BF92-080420E3E287}" name="PivotTable4" cacheId="8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18:U29" firstHeaderRow="0" firstDataRow="1" firstDataCol="1"/>
  <pivotFields count="7">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1">
    <i>
      <x/>
    </i>
    <i>
      <x v="1"/>
    </i>
    <i>
      <x v="2"/>
    </i>
    <i>
      <x v="3"/>
    </i>
    <i>
      <x v="4"/>
    </i>
    <i>
      <x v="5"/>
    </i>
    <i>
      <x v="6"/>
    </i>
    <i>
      <x v="7"/>
    </i>
    <i>
      <x v="8"/>
    </i>
    <i>
      <x v="9"/>
    </i>
    <i t="grand">
      <x/>
    </i>
  </rowItems>
  <colFields count="1">
    <field x="-2"/>
  </colFields>
  <colItems count="6">
    <i>
      <x/>
    </i>
    <i i="1">
      <x v="1"/>
    </i>
    <i i="2">
      <x v="2"/>
    </i>
    <i i="3">
      <x v="3"/>
    </i>
    <i i="4">
      <x v="4"/>
    </i>
    <i i="5">
      <x v="5"/>
    </i>
  </colItems>
  <dataFields count="6">
    <dataField name="Sum of PIN Intersector" fld="1" baseField="0" baseItem="0"/>
    <dataField name="Sum of IDP" fld="2" baseField="0" baseItem="0"/>
    <dataField name="Sum of Refugees" fld="3" baseField="0" baseItem="0"/>
    <dataField name="Sum of Returnees" fld="4" baseField="0" baseItem="0"/>
    <dataField name="Sum of Host communities" fld="5" baseField="0" baseItem="0"/>
    <dataField name="Sum of Other PiN" fld="6" baseField="0" baseItem="0"/>
  </dataFields>
  <formats count="1">
    <format dxfId="99">
      <pivotArea outline="0" collapsedLevelsAreSubtotals="1" fieldPosition="0"/>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IN Intersector updated!$A$2:$J$60">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F2C568-9DA2-48FE-8492-95254E633559}" name="PivotTable3" cacheId="83"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O2:T14" firstHeaderRow="1" firstDataRow="2" firstDataCol="1"/>
  <pivotFields count="3">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 axis="axisCol" allDrilled="1" subtotalTop="0" showAll="0" dataSourceSort="1" defaultSubtotal="0" defaultAttributeDrillState="1">
      <items count="4">
        <item x="0"/>
        <item x="1"/>
        <item x="2"/>
        <item x="3"/>
      </items>
    </pivotField>
  </pivotFields>
  <rowFields count="1">
    <field x="0"/>
  </rowFields>
  <rowItems count="11">
    <i>
      <x/>
    </i>
    <i>
      <x v="1"/>
    </i>
    <i>
      <x v="2"/>
    </i>
    <i>
      <x v="3"/>
    </i>
    <i>
      <x v="4"/>
    </i>
    <i>
      <x v="5"/>
    </i>
    <i>
      <x v="6"/>
    </i>
    <i>
      <x v="7"/>
    </i>
    <i>
      <x v="8"/>
    </i>
    <i>
      <x v="9"/>
    </i>
    <i t="grand">
      <x/>
    </i>
  </rowItems>
  <colFields count="1">
    <field x="2"/>
  </colFields>
  <colItems count="5">
    <i>
      <x/>
    </i>
    <i>
      <x v="1"/>
    </i>
    <i>
      <x v="2"/>
    </i>
    <i>
      <x v="3"/>
    </i>
    <i t="grand">
      <x/>
    </i>
  </colItems>
  <dataFields count="1">
    <dataField name="Sum of PIN Intersector" fld="1" baseField="0" baseItem="0"/>
  </dataField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IN Intersector updated!$A$2:$J$60">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E86200D-0883-4450-A93D-EBD834E3CED2}" name="PivotTable10" cacheId="8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B41" firstHeaderRow="1" firstDataRow="1" firstDataCol="1"/>
  <pivotFields count="2">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s>
  <rowFields count="1">
    <field x="0"/>
  </rowFields>
  <rowItems count="11">
    <i>
      <x/>
    </i>
    <i>
      <x v="1"/>
    </i>
    <i>
      <x v="2"/>
    </i>
    <i>
      <x v="3"/>
    </i>
    <i>
      <x v="4"/>
    </i>
    <i>
      <x v="5"/>
    </i>
    <i>
      <x v="6"/>
    </i>
    <i>
      <x v="7"/>
    </i>
    <i>
      <x v="8"/>
    </i>
    <i>
      <x v="9"/>
    </i>
    <i t="grand">
      <x/>
    </i>
  </rowItems>
  <colItems count="1">
    <i/>
  </colItems>
  <dataFields count="1">
    <dataField name="Sum of t_education" fld="1" baseField="0" baseItem="0"/>
  </dataFields>
  <formats count="1">
    <format dxfId="87">
      <pivotArea collapsedLevelsAreSubtotals="1" fieldPosition="0">
        <references count="1">
          <reference field="0" count="0"/>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mr_hpc21_pin_vs_targets_aggregation_v10.xlsx!pin_target_sadd">
        <x15:activeTabTopLevelEntity name="[pin_target_sad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00EC2A-D167-4679-A0AB-460E1D68460C}" name="PivotTable8" cacheId="85" dataPosition="0"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20:B25" firstHeaderRow="1" firstDataRow="1" firstDataCol="1"/>
  <pivotFields count="2">
    <pivotField dataField="1" subtotalTop="0" showAll="0" defaultSubtotal="0"/>
    <pivotField axis="axisRow" allDrilled="1" subtotalTop="0" showAll="0" sortType="descending" defaultSubtotal="0" defaultAttributeDrillState="1">
      <items count="4">
        <item x="0"/>
        <item x="1"/>
        <item x="2"/>
        <item x="3"/>
      </items>
      <autoSortScope>
        <pivotArea dataOnly="0" outline="0" fieldPosition="0">
          <references count="1">
            <reference field="4294967294" count="1" selected="0">
              <x v="0"/>
            </reference>
          </references>
        </pivotArea>
      </autoSortScope>
    </pivotField>
  </pivotFields>
  <rowFields count="1">
    <field x="1"/>
  </rowFields>
  <rowItems count="5">
    <i>
      <x v="2"/>
    </i>
    <i>
      <x v="1"/>
    </i>
    <i>
      <x/>
    </i>
    <i>
      <x v="3"/>
    </i>
    <i t="grand">
      <x/>
    </i>
  </rowItems>
  <colItems count="1">
    <i/>
  </colItems>
  <dataFields count="1">
    <dataField name="Sum of target" fld="0" baseField="0" baseItem="0"/>
  </dataFields>
  <formats count="2">
    <format dxfId="89">
      <pivotArea outline="0" collapsedLevelsAreSubtotals="1" fieldPosition="0"/>
    </format>
    <format dxfId="88">
      <pivotArea outline="0" fieldPosition="0">
        <references count="1">
          <reference field="4294967294" count="1">
            <x v="0"/>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mr_hpc21_pin_vs_targets_aggregation_v15.xlsx!pop_pin_target">
        <x15:activeTabTopLevelEntity name="[pop_pin_targ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ED85D80-82AB-4569-84EC-661A28D4AEF6}" name="PivotTable7" cacheId="86" dataPosition="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8" firstHeaderRow="1" firstDataRow="3" firstDataCol="1"/>
  <pivotFields count="4">
    <pivotField dataField="1" subtotalTop="0" showAll="0" defaultSubtotal="0"/>
    <pivotField axis="axisRow" allDrilled="1" subtotalTop="0" showAll="0" dataSourceSort="1" defaultSubtotal="0" defaultAttributeDrillState="1">
      <items count="2">
        <item x="0"/>
        <item x="1"/>
      </items>
    </pivotField>
    <pivotField axis="axisCol" allDrilled="1" subtotalTop="0" showAll="0" dataSourceSort="1" defaultSubtotal="0" defaultAttributeDrillState="1">
      <items count="3">
        <item x="0"/>
        <item x="1"/>
        <item x="2"/>
      </items>
    </pivotField>
    <pivotField dataField="1" subtotalTop="0" showAll="0" defaultSubtotal="0"/>
  </pivotFields>
  <rowFields count="1">
    <field x="1"/>
  </rowFields>
  <rowItems count="3">
    <i>
      <x/>
    </i>
    <i>
      <x v="1"/>
    </i>
    <i t="grand">
      <x/>
    </i>
  </rowItems>
  <colFields count="2">
    <field x="-2"/>
    <field x="2"/>
  </colFields>
  <colItems count="8">
    <i>
      <x/>
      <x/>
    </i>
    <i r="1">
      <x v="1"/>
    </i>
    <i r="1">
      <x v="2"/>
    </i>
    <i i="1">
      <x v="1"/>
      <x/>
    </i>
    <i r="1" i="1">
      <x v="1"/>
    </i>
    <i r="1" i="1">
      <x v="2"/>
    </i>
    <i t="grand">
      <x/>
    </i>
    <i t="grand" i="1">
      <x v="1"/>
    </i>
  </colItems>
  <dataFields count="2">
    <dataField name="Sum of pin" fld="0" baseField="0" baseItem="0"/>
    <dataField name="Sum of target" fld="3" baseField="0" baseItem="0"/>
  </dataFields>
  <formats count="1">
    <format dxfId="90">
      <pivotArea outline="0" collapsedLevelsAreSubtotals="1" fieldPosition="0"/>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5"/>
  </rowHierarchiesUsage>
  <colHierarchiesUsage count="2">
    <colHierarchyUsage hierarchyUsage="-2"/>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mr_hpc21_pin_vs_targets_aggregation_v15.xlsx!pop_pin_target">
        <x15:activeTabTopLevelEntity name="[pop_pin_targe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3C0CD4A-681A-406C-9623-32C1994D16CD}" name="PivotTable12" cacheId="8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14" firstHeaderRow="0" firstDataRow="1" firstDataCol="1"/>
  <pivotFields count="4">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 dataField="1" subtotalTop="0" showAll="0" defaultSubtotal="0"/>
    <pivotField dataField="1" subtotalTop="0" showAll="0" defaultSubtotal="0"/>
  </pivotFields>
  <rowFields count="1">
    <field x="0"/>
  </rowFields>
  <rowItems count="11">
    <i>
      <x/>
    </i>
    <i>
      <x v="1"/>
    </i>
    <i>
      <x v="2"/>
    </i>
    <i>
      <x v="3"/>
    </i>
    <i>
      <x v="4"/>
    </i>
    <i>
      <x v="5"/>
    </i>
    <i>
      <x v="6"/>
    </i>
    <i>
      <x v="7"/>
    </i>
    <i>
      <x v="8"/>
    </i>
    <i>
      <x v="9"/>
    </i>
    <i t="grand">
      <x/>
    </i>
  </rowItems>
  <colFields count="1">
    <field x="-2"/>
  </colFields>
  <colItems count="3">
    <i>
      <x/>
    </i>
    <i i="1">
      <x v="1"/>
    </i>
    <i i="2">
      <x v="2"/>
    </i>
  </colItems>
  <dataFields count="3">
    <dataField name="Sum of s_total" fld="1" baseField="0" baseItem="0"/>
    <dataField name="Sum of pin_total" fld="2" baseField="0" baseItem="0" numFmtId="1"/>
    <dataField name="Sum of t_total" fld="3" baseField="0" baseItem="0"/>
  </dataFields>
  <formats count="1">
    <format dxfId="1">
      <pivotArea outline="0" collapsedLevelsAreSubtotals="1" fieldPosition="0">
        <references count="1">
          <reference field="4294967294" count="1" selected="0">
            <x v="1"/>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mr_hpc21_pin_vs_targets_aggregation_v10.xlsx!pin_target_sadd">
        <x15:activeTabTopLevelEntity name="[pin_target_sad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22915CC-AC6F-4BED-B3BC-898551134FF2}" name="PivotTable11" cacheId="87"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G2:I13" firstHeaderRow="0" firstDataRow="1" firstDataCol="1"/>
  <pivotFields count="3">
    <pivotField axis="axisRow" allDrilled="1" subtotalTop="0" showAll="0" dataSourceSort="1" defaultSubtotal="0" defaultAttributeDrillState="1">
      <items count="10">
        <item s="1" x="0"/>
        <item s="1" x="1"/>
        <item s="1" x="2"/>
        <item s="1" x="3"/>
        <item s="1" x="4"/>
        <item s="1" x="5"/>
        <item s="1" x="6"/>
        <item s="1" x="7"/>
        <item s="1" x="8"/>
        <item s="1" x="9"/>
      </items>
    </pivotField>
    <pivotField dataField="1" subtotalTop="0" showAll="0" defaultSubtotal="0"/>
    <pivotField dataField="1" subtotalTop="0" showAll="0" defaultSubtotal="0"/>
  </pivotFields>
  <rowFields count="1">
    <field x="0"/>
  </rowFields>
  <rowItems count="11">
    <i>
      <x/>
    </i>
    <i>
      <x v="1"/>
    </i>
    <i>
      <x v="2"/>
    </i>
    <i>
      <x v="3"/>
    </i>
    <i>
      <x v="4"/>
    </i>
    <i>
      <x v="5"/>
    </i>
    <i>
      <x v="6"/>
    </i>
    <i>
      <x v="7"/>
    </i>
    <i>
      <x v="8"/>
    </i>
    <i>
      <x v="9"/>
    </i>
    <i t="grand">
      <x/>
    </i>
  </rowItems>
  <colFields count="1">
    <field x="-2"/>
  </colFields>
  <colItems count="2">
    <i>
      <x/>
    </i>
    <i i="1">
      <x v="1"/>
    </i>
  </colItems>
  <dataFields count="2">
    <dataField name="Sum of pin" fld="2" baseField="0" baseItem="0"/>
    <dataField name="Sum of target" fld="1" baseField="0" baseItem="0"/>
  </dataFields>
  <formats count="1">
    <format dxfId="0">
      <pivotArea outline="0" collapsedLevelsAreSubtotals="1" fieldPosition="0"/>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opulation PIN &amp; Targets!$A$1:$AF$362">
        <x15:activeTabTopLevelEntity name="[Range 2]"/>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tegic_Objective_Ref" xr10:uid="{08310C66-C7D0-440C-B60C-66D7BB1F6435}" sourceName="Strategic Objective Ref">
  <extLst>
    <x:ext xmlns:x15="http://schemas.microsoft.com/office/spreadsheetml/2010/11/main" uri="{2F2917AC-EB37-4324-AD4E-5DD8C200BD13}">
      <x15:tableSlicerCache tableId="5"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ecific_Objective_Ref" xr10:uid="{DEF9BDB6-5E24-4AEF-AB73-8802E208E6CC}" sourceName="Specific Objective Ref">
  <extLst>
    <x:ext xmlns:x15="http://schemas.microsoft.com/office/spreadsheetml/2010/11/main" uri="{2F2917AC-EB37-4324-AD4E-5DD8C200BD13}">
      <x15:tableSlicerCache tableId="5" column="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Ref" xr10:uid="{BB98A3EE-6C5C-41C3-8666-53D0741B7FEC}" sourceName="Indicator Ref">
  <extLst>
    <x:ext xmlns:x15="http://schemas.microsoft.com/office/spreadsheetml/2010/11/main" uri="{2F2917AC-EB37-4324-AD4E-5DD8C200BD13}">
      <x15:tableSlicerCache tableId="5" column="10"/>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Name" xr10:uid="{ECC90643-83E7-41ED-B75F-C99030F5F822}" sourceName="Indicator Name">
  <extLst>
    <x:ext xmlns:x15="http://schemas.microsoft.com/office/spreadsheetml/2010/11/main" uri="{2F2917AC-EB37-4324-AD4E-5DD8C200BD13}">
      <x15:tableSlicerCache tableId="5" column="1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_Name" xr10:uid="{56252DF0-9BB8-4151-A776-E4058DE82CF0}" sourceName="Sector Name">
  <extLst>
    <x:ext xmlns:x15="http://schemas.microsoft.com/office/spreadsheetml/2010/11/main" uri="{2F2917AC-EB37-4324-AD4E-5DD8C200BD13}">
      <x15:tableSlicerCache tableId="5" column="7"/>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_Objective_Ref" xr10:uid="{8A5E42DC-E97F-4417-98B5-DCD5047A4FAA}" sourceName="Sector Objective Ref">
  <extLst>
    <x:ext xmlns:x15="http://schemas.microsoft.com/office/spreadsheetml/2010/11/main" uri="{2F2917AC-EB37-4324-AD4E-5DD8C200BD13}">
      <x15:tableSlicerCache tableId="5"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rategic Objective Ref" xr10:uid="{DBA90949-BC68-4FDA-8978-55F2DF4FA0A1}" cache="Slicer_Strategic_Objective_Ref" caption="Strategic Objective Ref" rowHeight="241300"/>
  <slicer name="Specific Objective Ref" xr10:uid="{F7816EC5-1261-43D5-AE58-EB07AF56DAE6}" cache="Slicer_Specific_Objective_Ref" caption="Specific Objective Ref" rowHeight="241300"/>
  <slicer name="Indicator Ref" xr10:uid="{F6356CD7-D054-47DC-BFAA-5D643D86752A}" cache="Slicer_Indicator_Ref" caption="Indicator Ref" rowHeight="241300"/>
  <slicer name="Indicator Name" xr10:uid="{727681C9-C22D-4B58-9535-4F3A7718084E}" cache="Slicer_Indicator_Name" caption="Indicator Name" rowHeight="241300"/>
  <slicer name="Sector Name" xr10:uid="{4FA50C22-44EF-4B8C-B4E8-274A41D35570}" cache="Slicer_Sector_Name" caption="Sector Name" rowHeight="241300"/>
  <slicer name="Sector Objective Ref" xr10:uid="{7C0E3FE3-4A67-4AA0-9619-15D0D187520B}" cache="Slicer_Sector_Objective_Ref" caption="Sector Objective Ref"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E450E0-3151-4E2A-81AD-7F51F60F247E}" name="intersector_pin" displayName="intersector_pin" ref="A2:J63" totalsRowCount="1">
  <autoFilter ref="A2:J62" xr:uid="{118425EA-005C-4B14-8C23-CA350B832913}"/>
  <tableColumns count="10">
    <tableColumn id="1" xr3:uid="{20F4B13F-D69D-4437-85B4-39965A9FBEF4}" name="region" totalsRowLabel="Total"/>
    <tableColumn id="2" xr3:uid="{7CBE546B-A40E-47ED-B95F-17DD1B0A4B4F}" name="division"/>
    <tableColumn id="3" xr3:uid="{5E0A7627-008D-4A6F-B927-673CA6FD6F08}" name="adm2_pcode"/>
    <tableColumn id="4" xr3:uid="{77B80665-6D5D-439E-9CE2-D9893BDC8141}" name="Crisis"/>
    <tableColumn id="5" xr3:uid="{4D62352C-8B68-4BED-A314-E542BA928574}" name="IDP" totalsRowFunction="sum" totalsRowDxfId="97"/>
    <tableColumn id="6" xr3:uid="{62D29F7F-F982-4CAC-B489-C12968113E28}" name="Refugees" totalsRowFunction="sum" totalsRowDxfId="96"/>
    <tableColumn id="7" xr3:uid="{CD68E08C-80FE-41FE-8234-D5DC1ADFBEDF}" name="Returnees" totalsRowFunction="sum" totalsRowDxfId="95"/>
    <tableColumn id="8" xr3:uid="{0CBD46B3-7216-4C9B-85AC-88A5E21185EE}" name="Host communities" totalsRowFunction="sum" totalsRowDxfId="94"/>
    <tableColumn id="9" xr3:uid="{769BE285-2DC2-4B92-914B-0968E90CFA20}" name="Other PiN" totalsRowFunction="sum" totalsRowDxfId="93"/>
    <tableColumn id="10" xr3:uid="{B2035645-477E-4B73-BD64-C7F66E576341}" name="PIN Intersector" totalsRowFunction="sum" dataDxfId="92" totalsRowDxfId="91">
      <calculatedColumnFormula>SUM(E3:I3)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708438-25C3-4BC3-977D-278207135DD4}" name="pop_pin_target" displayName="pop_pin_target" ref="A1:AF362" totalsRowCount="1" headerRowDxfId="86">
  <autoFilter ref="A1:AF361" xr:uid="{F6507604-A4CD-431E-AD34-E47FDB06DB44}"/>
  <tableColumns count="32">
    <tableColumn id="1" xr3:uid="{D1B4648A-E7E8-46EA-B9C3-56FF8022DC65}" name="Index" totalsRowLabel="Total"/>
    <tableColumn id="2" xr3:uid="{739671FC-B38E-4452-A396-9E1C90F07928}" name="original_order"/>
    <tableColumn id="3" xr3:uid="{E24E5870-627A-4E64-8560-1F283531CCE8}" name="order.1"/>
    <tableColumn id="4" xr3:uid="{42A6CCFE-37CC-4020-A1EE-16873D17A413}" name="region"/>
    <tableColumn id="5" xr3:uid="{93FF215D-F7E3-4E58-AC7B-D13536203C3E}" name="division"/>
    <tableColumn id="6" xr3:uid="{7EAC23ED-3B4B-4343-80AC-0BB493577E4E}" name="adm2_pcode"/>
    <tableColumn id="7" xr3:uid="{995E8861-5A40-4D65-84A7-9475EA0DDC90}" name="sexe"/>
    <tableColumn id="8" xr3:uid="{A593EF5C-4D16-4666-8788-3DB7B159463B}" name="age"/>
    <tableColumn id="9" xr3:uid="{62482B6C-8842-46F2-AC44-E834EB2CF296}" name="Crisis"/>
    <tableColumn id="33" xr3:uid="{1EFC2D70-6EF7-4D52-A05E-4D0D2ECEA00A}" name="s_pdi" totalsRowFunction="sum" dataDxfId="85" totalsRowDxfId="84" dataCellStyle="Comma [0]"/>
    <tableColumn id="32" xr3:uid="{04D4CC4C-560B-43F0-9C31-4E1DC3D06F37}" name="s_ref_nga" totalsRowFunction="sum" dataDxfId="83" totalsRowDxfId="82" dataCellStyle="Comma [0]"/>
    <tableColumn id="31" xr3:uid="{7493CFC8-D35A-4272-A920-1F95D31FA3A7}" name="s_ref_car" totalsRowFunction="sum" dataDxfId="81" totalsRowDxfId="80" dataCellStyle="Comma [0]"/>
    <tableColumn id="30" xr3:uid="{74D5403E-F28B-437C-B154-D0A91B29EA53}" name="s_ref_other" totalsRowFunction="sum" dataDxfId="79" totalsRowDxfId="78" dataCellStyle="Comma [0]"/>
    <tableColumn id="29" xr3:uid="{AA165359-31A8-4B49-858A-C0BAFFEECF23}" name="s_return" totalsRowFunction="sum" dataDxfId="77" totalsRowDxfId="76" dataCellStyle="Comma [0]"/>
    <tableColumn id="28" xr3:uid="{3F4CCD94-898F-46DB-AB15-3BEC1E81749B}" name="s_host" totalsRowFunction="sum" dataDxfId="75" totalsRowDxfId="74" dataCellStyle="Comma [0]"/>
    <tableColumn id="27" xr3:uid="{EF478AEC-D3FA-4B5C-AF74-3BD75CB7E617}" name="s_total" totalsRowFunction="sum" dataDxfId="73" totalsRowDxfId="72" dataCellStyle="Percent">
      <calculatedColumnFormula>SUM(J2:O2)</calculatedColumnFormula>
    </tableColumn>
    <tableColumn id="10" xr3:uid="{87808F12-2D8B-4D37-8861-302295577E58}" name="n_pdi" totalsRowFunction="sum" dataDxfId="71" totalsRowDxfId="70"/>
    <tableColumn id="11" xr3:uid="{110E35A0-E0C0-4BCB-ABEB-1D98658A9AE4}" name="n_ref_nga" totalsRowFunction="sum" dataDxfId="69" totalsRowDxfId="68"/>
    <tableColumn id="12" xr3:uid="{376A5447-E2DF-4741-8BB4-A122F70B0653}" name="n_ref_car" totalsRowFunction="sum" dataDxfId="67" totalsRowDxfId="66"/>
    <tableColumn id="13" xr3:uid="{FB65DD52-76A5-402C-AFB5-B0A29DFA41C6}" name="n_ref_other" totalsRowFunction="sum" dataDxfId="65" totalsRowDxfId="64"/>
    <tableColumn id="14" xr3:uid="{060D0ABF-8C13-46E7-9AA4-F1B230101722}" name="n_return" totalsRowFunction="sum" dataDxfId="63" totalsRowDxfId="62"/>
    <tableColumn id="15" xr3:uid="{08B47400-F6E0-409A-8375-88098F79EBA0}" name="n_host" totalsRowFunction="sum" dataDxfId="61" totalsRowDxfId="60"/>
    <tableColumn id="16" xr3:uid="{EDFCFE94-1E57-47AA-B2EB-3929202A583C}" name="n_other" totalsRowFunction="sum" dataDxfId="59" totalsRowDxfId="58"/>
    <tableColumn id="17" xr3:uid="{A9787AC4-9D25-4E2F-8AFD-58F7E957E32A}" name="pin" totalsRowFunction="sum" dataDxfId="57" totalsRowDxfId="56">
      <calculatedColumnFormula>SUM(Q2:W2)</calculatedColumnFormula>
    </tableColumn>
    <tableColumn id="18" xr3:uid="{C1780DD8-376E-4B25-927A-68EBC2B35D8A}" name="t_pdi" totalsRowFunction="sum" dataDxfId="55" totalsRowDxfId="54"/>
    <tableColumn id="19" xr3:uid="{D84F5270-EE6F-4D4D-A6AF-F2A6A279958A}" name="t_ref_nga" totalsRowFunction="sum" dataDxfId="53" totalsRowDxfId="52"/>
    <tableColumn id="20" xr3:uid="{92EA1DB6-E9F5-4669-B2CE-48AF71262B7A}" name="t_ref_car" totalsRowFunction="sum" dataDxfId="51" totalsRowDxfId="50"/>
    <tableColumn id="21" xr3:uid="{AD5FA15F-C045-4A80-81C3-FF427809B4F4}" name="t_ref_other" totalsRowFunction="sum" dataDxfId="49" totalsRowDxfId="48"/>
    <tableColumn id="22" xr3:uid="{22ADBC10-8D51-4BF4-9158-9B5324E9D2CA}" name="t_return" totalsRowFunction="sum" dataDxfId="47" totalsRowDxfId="46"/>
    <tableColumn id="23" xr3:uid="{B3DE8D16-135E-4C5B-B2A6-AB850C14FE81}" name="t_host" totalsRowFunction="sum" dataDxfId="45" totalsRowDxfId="44"/>
    <tableColumn id="24" xr3:uid="{60116EBD-C25F-4620-A0A8-A0DE76E8503E}" name="t_other" totalsRowFunction="sum" dataDxfId="43" totalsRowDxfId="42"/>
    <tableColumn id="25" xr3:uid="{666755C3-6148-4C91-8380-EB5FC670E410}" name="target" totalsRowFunction="sum" dataDxfId="41" totalsRowDxfId="40">
      <calculatedColumnFormula>SUM(Y2:AE2)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0322014-6CF0-40D1-9FA3-82C74D59CE4F}" name="pin_target_sadd" displayName="pin_target_sadd" ref="A3:AM363" totalsRowShown="0" headerRowDxfId="39" dataDxfId="38" tableBorderDxfId="37" dataCellStyle="Comma [0]">
  <autoFilter ref="A3:AM363" xr:uid="{9EB8F88C-8B00-4CD4-AD0D-B3993CE5F587}"/>
  <tableColumns count="39">
    <tableColumn id="1" xr3:uid="{DF06A07C-AE4C-4FCE-B453-773C2FBCFD35}" name="#"/>
    <tableColumn id="2" xr3:uid="{2D6D2D78-B9F5-4FE4-BD98-0CFE9325B4D0}" name="region"/>
    <tableColumn id="3" xr3:uid="{DF14A73C-0F84-4630-A98C-08FA434CAB53}" name="division"/>
    <tableColumn id="4" xr3:uid="{11BE83A4-E652-486E-B9EE-C22D059A5E51}" name="adm2_pcode"/>
    <tableColumn id="5" xr3:uid="{8CAC4049-A16F-4609-9F36-A43774461ED9}" name="sexe"/>
    <tableColumn id="6" xr3:uid="{3CC5F26C-7DD2-4C57-B1DE-3950DE933F73}" name="age"/>
    <tableColumn id="7" xr3:uid="{82685CEC-9279-422B-9642-3F15C7E0FCE7}" name="pop21"/>
    <tableColumn id="8" xr3:uid="{5DBE05D0-614D-4492-B3EB-5C73A9B029CE}" name="Crisis"/>
    <tableColumn id="9" xr3:uid="{8399E59C-9C7C-494F-B77A-82713ADC6B5D}" name="s_pdi" dataDxfId="36" dataCellStyle="Comma [0]"/>
    <tableColumn id="10" xr3:uid="{954C4A41-6441-46D0-BAED-F324F189E3E6}" name="s_ref_nga" dataDxfId="35" dataCellStyle="Comma [0]"/>
    <tableColumn id="11" xr3:uid="{38398D90-A067-4632-B0B4-5443B21CE0B1}" name="s_ref_car" dataDxfId="34" dataCellStyle="Comma [0]"/>
    <tableColumn id="12" xr3:uid="{82C10573-5866-440D-92EF-5FBBE3415987}" name="s_ref_other" dataDxfId="33" dataCellStyle="Comma [0]"/>
    <tableColumn id="13" xr3:uid="{0020C8A2-333D-4657-B295-6D1FF75AC928}" name="s_return" dataDxfId="32" dataCellStyle="Comma [0]"/>
    <tableColumn id="14" xr3:uid="{7127070D-59AF-47D7-A147-096C19A7624C}" name="s_host" dataDxfId="31" dataCellStyle="Comma [0]"/>
    <tableColumn id="15" xr3:uid="{0654EC23-FC34-4726-B4D8-A18674CD395A}" name="s_total" dataDxfId="30" dataCellStyle="Percent">
      <calculatedColumnFormula>SUM(I4:N4)</calculatedColumnFormula>
    </tableColumn>
    <tableColumn id="16" xr3:uid="{AB5D0085-6673-4050-95D2-DC0A514A7C27}" name="n_early_recovery" dataDxfId="29" dataCellStyle="Comma [0]"/>
    <tableColumn id="17" xr3:uid="{06576E30-E141-4FB3-B648-95C63DD114E7}" name="n_education" dataDxfId="28" dataCellStyle="Comma [0]"/>
    <tableColumn id="18" xr3:uid="{604352AF-72F0-45E6-9430-5FE0D95A5578}" name="n_food_security" dataDxfId="27" dataCellStyle="Comma [0]"/>
    <tableColumn id="19" xr3:uid="{080D6722-6637-4289-99E5-4582769AD86E}" name="n_health" dataDxfId="26" dataCellStyle="Comma [0]"/>
    <tableColumn id="20" xr3:uid="{CB63612A-AC58-4B2B-B833-03BCD94B518D}" name="n_nutrition" dataDxfId="25" dataCellStyle="Comma [0]"/>
    <tableColumn id="21" xr3:uid="{61EBFFCB-FF1D-443D-B6E6-35C0AA7DDB4C}" name="n_protection" dataDxfId="24" dataCellStyle="Comma [0]"/>
    <tableColumn id="22" xr3:uid="{CC2E2BAD-7923-40AE-8624-5E889087FD56}" name="n_protection_cp" dataDxfId="23" dataCellStyle="Comma [0]"/>
    <tableColumn id="23" xr3:uid="{9DAD53D6-4B47-41D5-9ABC-506ED10FC935}" name="n_protection_gbv" dataDxfId="22" dataCellStyle="Comma [0]"/>
    <tableColumn id="24" xr3:uid="{B9FA119B-F9E3-44B1-AE4C-80221FAC0804}" name="n_refugee_response" dataDxfId="21" dataCellStyle="Comma [0]"/>
    <tableColumn id="25" xr3:uid="{3BB3A162-06ED-4FC1-AA3C-519B40999360}" name="n_shelter_nfi" dataDxfId="20" dataCellStyle="Comma [0]"/>
    <tableColumn id="26" xr3:uid="{D201F81D-1B94-4BEC-A317-173274EC11B9}" name="n_wash" dataDxfId="19" dataCellStyle="Comma [0]"/>
    <tableColumn id="27" xr3:uid="{BE168BEC-B259-45A9-AC20-E5D76C8E0CF3}" name="pin_total" dataDxfId="18" dataCellStyle="Comma [0]"/>
    <tableColumn id="28" xr3:uid="{19A85FC6-3B08-4658-9A00-F6A784D42097}" name="t_early_recovery" dataDxfId="17" dataCellStyle="Comma [0]"/>
    <tableColumn id="29" xr3:uid="{629C801B-C009-40DE-94FD-5F50F02D2DB4}" name="t_education" dataDxfId="16" dataCellStyle="Comma [0]"/>
    <tableColumn id="30" xr3:uid="{084FCB2C-DC7B-4F62-9F75-8DE6C702F06E}" name="t_food_security" dataDxfId="15" dataCellStyle="Comma [0]"/>
    <tableColumn id="31" xr3:uid="{28063BAF-D31C-4DBE-A175-DBEB42ABDDC3}" name="t_health" dataDxfId="14" dataCellStyle="Comma [0]"/>
    <tableColumn id="32" xr3:uid="{B6979222-B4A6-488E-9D20-DD3966996BB1}" name="t_nutrition" dataDxfId="13" dataCellStyle="Comma [0]"/>
    <tableColumn id="33" xr3:uid="{7818A440-A5BB-458F-9006-5B6B8F0DDC4D}" name="t_protection" dataDxfId="12" dataCellStyle="Comma [0]"/>
    <tableColumn id="34" xr3:uid="{7619A87C-8EA8-4E22-A611-4B0C1DC064B6}" name="t_protection_cp" dataDxfId="11" dataCellStyle="Comma [0]"/>
    <tableColumn id="35" xr3:uid="{09D8E6F1-F2B4-4E79-B1A8-90FC119D23D5}" name="t_protection_gbv" dataDxfId="10" dataCellStyle="Comma [0]"/>
    <tableColumn id="36" xr3:uid="{9B72A19E-7739-44FA-83EA-44A2B007F21A}" name="t_refugee_response" dataDxfId="9" dataCellStyle="Comma [0]"/>
    <tableColumn id="37" xr3:uid="{FCE2A63B-EB38-411A-81A9-33BB25CBA4F2}" name="t_shelter_nfi" dataDxfId="8" dataCellStyle="Comma [0]"/>
    <tableColumn id="38" xr3:uid="{3A21349C-1B2C-4E3A-AB78-0A29936FBDDF}" name="t_wash" dataDxfId="7" dataCellStyle="Comma [0]"/>
    <tableColumn id="39" xr3:uid="{AE4A3493-BE91-4F2D-B22C-9FEAB5D66C63}" name="t_total" dataDxfId="6" dataCellStyle="Comma [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BCAAE03-F2E1-4D08-952C-EF7371E906B0}" name="sectoral_indicators_Targets" displayName="sectoral_indicators_Targets" ref="A12:L83" totalsRowShown="0">
  <autoFilter ref="A12:L83" xr:uid="{937DBB20-BBAF-4417-B109-64839367DBB9}"/>
  <tableColumns count="12">
    <tableColumn id="1" xr3:uid="{40FD5CF5-5DE1-4160-96CE-D67F3AD68381}" name="Support"/>
    <tableColumn id="2" xr3:uid="{F956ED14-FE88-46F1-971C-54EDBBE92B95}" name="Strategic Objective Ref"/>
    <tableColumn id="3" xr3:uid="{E5EBFA48-98CF-4BCF-8F5D-3846837F4969}" name="Strategic Objective Name"/>
    <tableColumn id="4" xr3:uid="{D222B8C7-A4D6-4CC3-A9D5-95B42B90DDCE}" name="Specific Objective Ref"/>
    <tableColumn id="5" xr3:uid="{8CE86FBA-9339-4946-A8C2-F5865F029548}" name="Specific Objective Name"/>
    <tableColumn id="6" xr3:uid="{0E52CBF5-68D0-4AB5-B77B-6AE349F9A7F4}" name="Sector Ref"/>
    <tableColumn id="7" xr3:uid="{CA83002E-686D-425E-AA4D-19BB0FEC2709}" name="Sector Name"/>
    <tableColumn id="8" xr3:uid="{FC6A309A-0F61-4E3B-A258-7ADBFEFCCA7D}" name="Sector Objective Ref"/>
    <tableColumn id="9" xr3:uid="{A2977733-C609-405C-BA64-B21C8F8CCF55}" name="Sector Objective Name"/>
    <tableColumn id="10" xr3:uid="{9F23BCFD-35E8-438B-B2DC-DC8C01CA0344}" name="Indicator Ref"/>
    <tableColumn id="11" xr3:uid="{2BD5F1FC-1EC6-4891-AEE4-BB89C41E4008}" name="Indicator Name"/>
    <tableColumn id="12" xr3:uid="{19CABD2D-479B-470F-81DF-7983FF4405C1}" name="Targe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E115EFC-7701-44CC-9734-4CBE6B841C86}" name="sectoral_indicators_region" displayName="sectoral_indicators_region" ref="A1:O561" totalsRowShown="0">
  <autoFilter ref="A1:O561" xr:uid="{77B0BC39-5E07-419E-AECB-254CB625A14C}"/>
  <tableColumns count="15">
    <tableColumn id="1" xr3:uid="{A83E8AF1-81DB-4A57-BE69-1F39FE297EDB}" name="Support"/>
    <tableColumn id="2" xr3:uid="{C54C92E9-73A6-42CE-9535-039BEFAC8343}" name="Strategic Objective Ref"/>
    <tableColumn id="3" xr3:uid="{DE8F229D-4A81-4419-9952-2F2AD4BAFE67}" name="Strategic Objective Name"/>
    <tableColumn id="4" xr3:uid="{FAF0D776-EDFA-43DC-BB74-A44C3BB4DAF1}" name="Specific Objective Ref"/>
    <tableColumn id="5" xr3:uid="{E8DCFBF9-12F8-43C3-915D-99CEEC4551AA}" name="Specific Objective Name"/>
    <tableColumn id="6" xr3:uid="{3091B349-4984-4E01-8714-5824633969B3}" name="Sector Ref"/>
    <tableColumn id="7" xr3:uid="{DC183FA6-20B0-419B-B059-5930891C51D9}" name="Sector Name"/>
    <tableColumn id="8" xr3:uid="{226A5D20-E5DB-4E2E-9226-A6A5BD772D23}" name="Sector Objective Ref"/>
    <tableColumn id="9" xr3:uid="{98543EDE-385D-46D8-A456-9578CA444A60}" name="Sector Objective Name"/>
    <tableColumn id="10" xr3:uid="{B8926C0A-BC88-433D-86DF-40EC80CD4343}" name="Indicator Ref"/>
    <tableColumn id="12" xr3:uid="{40B11FFC-B0BB-4756-93D0-9632233D9670}" name="Indicator Name"/>
    <tableColumn id="13" xr3:uid="{207C011D-9BDD-4D41-9499-339A853266A9}" name="Region"/>
    <tableColumn id="14" xr3:uid="{C96D435C-3E9F-4AD7-9467-2642DBADAB3E}" name="Female Target"/>
    <tableColumn id="15" xr3:uid="{9CBC2AB1-624B-4B79-A623-B4F985091BD4}" name="Male Target"/>
    <tableColumn id="16" xr3:uid="{5629C197-151A-494A-AD0C-6EBAF35A22BD}" name="Total Targ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4.x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2063-4D2B-4025-9EFE-B34E76F3C931}">
  <dimension ref="A2:U63"/>
  <sheetViews>
    <sheetView topLeftCell="A40" workbookViewId="0">
      <selection activeCell="I63" sqref="I63"/>
    </sheetView>
  </sheetViews>
  <sheetFormatPr defaultRowHeight="15" x14ac:dyDescent="0.25"/>
  <cols>
    <col min="1" max="1" width="13.7109375" bestFit="1" customWidth="1"/>
    <col min="2" max="2" width="19" bestFit="1" customWidth="1"/>
    <col min="3" max="3" width="14.42578125" customWidth="1"/>
    <col min="4" max="4" width="12.28515625" bestFit="1" customWidth="1"/>
    <col min="5" max="5" width="9" bestFit="1" customWidth="1"/>
    <col min="6" max="6" width="11.42578125" customWidth="1"/>
    <col min="7" max="7" width="12.28515625" customWidth="1"/>
    <col min="8" max="8" width="19.140625" customWidth="1"/>
    <col min="9" max="9" width="11.85546875" customWidth="1"/>
    <col min="10" max="10" width="16.42578125" customWidth="1"/>
    <col min="12" max="12" width="6" bestFit="1" customWidth="1"/>
    <col min="13" max="13" width="5" bestFit="1" customWidth="1"/>
    <col min="15" max="15" width="21.140625" bestFit="1" customWidth="1"/>
    <col min="16" max="16" width="16.28515625" bestFit="1" customWidth="1"/>
    <col min="17" max="17" width="11" bestFit="1" customWidth="1"/>
    <col min="18" max="18" width="12.5703125" bestFit="1" customWidth="1"/>
    <col min="19" max="19" width="7" bestFit="1" customWidth="1"/>
    <col min="20" max="20" width="12" bestFit="1" customWidth="1"/>
    <col min="21" max="21" width="16.42578125" bestFit="1" customWidth="1"/>
  </cols>
  <sheetData>
    <row r="2" spans="1:20" x14ac:dyDescent="0.25">
      <c r="A2" t="s">
        <v>195</v>
      </c>
      <c r="B2" t="s">
        <v>196</v>
      </c>
      <c r="C2" t="s">
        <v>197</v>
      </c>
      <c r="D2" t="s">
        <v>338</v>
      </c>
      <c r="E2" t="s">
        <v>321</v>
      </c>
      <c r="F2" t="s">
        <v>322</v>
      </c>
      <c r="G2" t="s">
        <v>323</v>
      </c>
      <c r="H2" t="s">
        <v>324</v>
      </c>
      <c r="I2" t="s">
        <v>325</v>
      </c>
      <c r="J2" t="s">
        <v>319</v>
      </c>
      <c r="O2" s="96" t="s">
        <v>347</v>
      </c>
      <c r="P2" s="96" t="s">
        <v>353</v>
      </c>
    </row>
    <row r="3" spans="1:20" x14ac:dyDescent="0.25">
      <c r="A3" t="s">
        <v>0</v>
      </c>
      <c r="B3" t="s">
        <v>200</v>
      </c>
      <c r="C3" t="s">
        <v>201</v>
      </c>
      <c r="D3" t="s">
        <v>326</v>
      </c>
      <c r="E3">
        <v>0</v>
      </c>
      <c r="F3">
        <v>1124</v>
      </c>
      <c r="G3">
        <v>0</v>
      </c>
      <c r="H3">
        <v>1963.5100000000004</v>
      </c>
      <c r="I3">
        <v>15488</v>
      </c>
      <c r="J3" s="88">
        <f t="shared" ref="J3:J36" si="0">SUM(E3:I3)</f>
        <v>18575.510000000002</v>
      </c>
      <c r="O3" s="96" t="s">
        <v>346</v>
      </c>
      <c r="P3" t="s">
        <v>326</v>
      </c>
      <c r="Q3" t="s">
        <v>327</v>
      </c>
      <c r="R3" t="s">
        <v>328</v>
      </c>
      <c r="S3" t="s">
        <v>329</v>
      </c>
      <c r="T3" t="s">
        <v>317</v>
      </c>
    </row>
    <row r="4" spans="1:20" x14ac:dyDescent="0.25">
      <c r="A4" t="s">
        <v>0</v>
      </c>
      <c r="B4" t="s">
        <v>202</v>
      </c>
      <c r="C4" t="s">
        <v>203</v>
      </c>
      <c r="D4" t="s">
        <v>326</v>
      </c>
      <c r="E4">
        <v>0</v>
      </c>
      <c r="F4">
        <v>0</v>
      </c>
      <c r="G4">
        <v>0</v>
      </c>
      <c r="H4">
        <v>0</v>
      </c>
      <c r="I4">
        <v>10255</v>
      </c>
      <c r="J4" s="88">
        <f t="shared" si="0"/>
        <v>10255</v>
      </c>
      <c r="O4" s="97" t="s">
        <v>0</v>
      </c>
      <c r="P4" s="98">
        <v>230222.75000000003</v>
      </c>
      <c r="Q4" s="98"/>
      <c r="R4" s="98">
        <v>15752.089999999998</v>
      </c>
      <c r="S4" s="98"/>
      <c r="T4" s="98">
        <v>245974.84000000003</v>
      </c>
    </row>
    <row r="5" spans="1:20" x14ac:dyDescent="0.25">
      <c r="A5" t="s">
        <v>0</v>
      </c>
      <c r="B5" t="s">
        <v>204</v>
      </c>
      <c r="C5" t="s">
        <v>205</v>
      </c>
      <c r="D5" t="s">
        <v>328</v>
      </c>
      <c r="E5">
        <v>5301</v>
      </c>
      <c r="F5">
        <v>1260</v>
      </c>
      <c r="G5">
        <v>0</v>
      </c>
      <c r="H5">
        <v>8916.0899999999983</v>
      </c>
      <c r="I5">
        <v>275</v>
      </c>
      <c r="J5" s="88">
        <f t="shared" si="0"/>
        <v>15752.089999999998</v>
      </c>
      <c r="O5" s="97" t="s">
        <v>1</v>
      </c>
      <c r="P5" s="98">
        <v>45162</v>
      </c>
      <c r="Q5" s="98"/>
      <c r="R5" s="98">
        <v>131234.28</v>
      </c>
      <c r="S5" s="98">
        <v>43040</v>
      </c>
      <c r="T5" s="98">
        <v>219436.28</v>
      </c>
    </row>
    <row r="6" spans="1:20" x14ac:dyDescent="0.25">
      <c r="A6" t="s">
        <v>0</v>
      </c>
      <c r="B6" t="s">
        <v>206</v>
      </c>
      <c r="C6" t="s">
        <v>207</v>
      </c>
      <c r="D6" t="s">
        <v>326</v>
      </c>
      <c r="E6">
        <v>0</v>
      </c>
      <c r="F6">
        <v>61632</v>
      </c>
      <c r="G6">
        <v>0</v>
      </c>
      <c r="H6">
        <v>54411.200000000004</v>
      </c>
      <c r="I6">
        <v>63840</v>
      </c>
      <c r="J6" s="88">
        <f t="shared" si="0"/>
        <v>179883.2</v>
      </c>
      <c r="O6" s="97" t="s">
        <v>2</v>
      </c>
      <c r="P6" s="98">
        <v>276915.17867934634</v>
      </c>
      <c r="Q6" s="98"/>
      <c r="R6" s="98"/>
      <c r="S6" s="98"/>
      <c r="T6" s="98">
        <v>276915.17867934634</v>
      </c>
    </row>
    <row r="7" spans="1:20" x14ac:dyDescent="0.25">
      <c r="A7" t="s">
        <v>0</v>
      </c>
      <c r="B7" t="s">
        <v>208</v>
      </c>
      <c r="C7" t="s">
        <v>209</v>
      </c>
      <c r="D7" t="s">
        <v>326</v>
      </c>
      <c r="E7">
        <v>0</v>
      </c>
      <c r="F7">
        <v>1880</v>
      </c>
      <c r="G7">
        <v>0</v>
      </c>
      <c r="H7">
        <v>4854.04</v>
      </c>
      <c r="I7">
        <v>14775</v>
      </c>
      <c r="J7" s="88">
        <f t="shared" si="0"/>
        <v>21509.040000000001</v>
      </c>
      <c r="O7" s="97" t="s">
        <v>238</v>
      </c>
      <c r="P7" s="98"/>
      <c r="Q7" s="98">
        <v>1200266.8900000001</v>
      </c>
      <c r="R7" s="98"/>
      <c r="S7" s="98"/>
      <c r="T7" s="98">
        <v>1200266.8900000001</v>
      </c>
    </row>
    <row r="8" spans="1:20" x14ac:dyDescent="0.25">
      <c r="A8" t="s">
        <v>1</v>
      </c>
      <c r="B8" t="s">
        <v>210</v>
      </c>
      <c r="C8" t="s">
        <v>211</v>
      </c>
      <c r="D8" t="s">
        <v>329</v>
      </c>
      <c r="E8">
        <v>0</v>
      </c>
      <c r="F8">
        <v>0</v>
      </c>
      <c r="G8">
        <v>0</v>
      </c>
      <c r="H8">
        <v>0</v>
      </c>
      <c r="I8">
        <v>2950</v>
      </c>
      <c r="J8" s="88">
        <f t="shared" si="0"/>
        <v>2950</v>
      </c>
      <c r="O8" s="97" t="s">
        <v>4</v>
      </c>
      <c r="P8" s="98">
        <v>40020</v>
      </c>
      <c r="Q8" s="98"/>
      <c r="R8" s="98">
        <v>209400.83000000002</v>
      </c>
      <c r="S8" s="98"/>
      <c r="T8" s="98">
        <v>249420.83000000002</v>
      </c>
    </row>
    <row r="9" spans="1:20" x14ac:dyDescent="0.25">
      <c r="A9" t="s">
        <v>1</v>
      </c>
      <c r="B9" t="s">
        <v>212</v>
      </c>
      <c r="C9" t="s">
        <v>213</v>
      </c>
      <c r="D9" t="s">
        <v>329</v>
      </c>
      <c r="E9">
        <v>0</v>
      </c>
      <c r="F9">
        <v>0</v>
      </c>
      <c r="G9">
        <v>0</v>
      </c>
      <c r="H9">
        <v>0</v>
      </c>
      <c r="I9">
        <v>8408</v>
      </c>
      <c r="J9" s="88">
        <f t="shared" si="0"/>
        <v>8408</v>
      </c>
      <c r="O9" s="97" t="s">
        <v>5</v>
      </c>
      <c r="P9" s="98">
        <v>165404.9</v>
      </c>
      <c r="Q9" s="98"/>
      <c r="R9" s="98"/>
      <c r="S9" s="98">
        <v>209057</v>
      </c>
      <c r="T9" s="98">
        <v>374461.9</v>
      </c>
    </row>
    <row r="10" spans="1:20" x14ac:dyDescent="0.25">
      <c r="A10" t="s">
        <v>1</v>
      </c>
      <c r="B10" t="s">
        <v>214</v>
      </c>
      <c r="C10" t="s">
        <v>215</v>
      </c>
      <c r="D10" t="s">
        <v>329</v>
      </c>
      <c r="E10">
        <v>0</v>
      </c>
      <c r="F10">
        <v>0</v>
      </c>
      <c r="G10">
        <v>0</v>
      </c>
      <c r="H10">
        <v>0</v>
      </c>
      <c r="I10">
        <v>2778</v>
      </c>
      <c r="J10" s="88">
        <f t="shared" si="0"/>
        <v>2778</v>
      </c>
      <c r="O10" s="97" t="s">
        <v>6</v>
      </c>
      <c r="P10" s="98"/>
      <c r="Q10" s="98"/>
      <c r="R10" s="98">
        <v>836837.72550000006</v>
      </c>
      <c r="S10" s="98"/>
      <c r="T10" s="98">
        <v>836837.72550000006</v>
      </c>
    </row>
    <row r="11" spans="1:20" x14ac:dyDescent="0.25">
      <c r="A11" t="s">
        <v>1</v>
      </c>
      <c r="B11" t="s">
        <v>216</v>
      </c>
      <c r="C11" t="s">
        <v>217</v>
      </c>
      <c r="D11" t="s">
        <v>329</v>
      </c>
      <c r="E11">
        <v>0</v>
      </c>
      <c r="F11">
        <v>0</v>
      </c>
      <c r="G11">
        <v>0</v>
      </c>
      <c r="H11">
        <v>0</v>
      </c>
      <c r="I11">
        <v>10856</v>
      </c>
      <c r="J11" s="88">
        <f t="shared" si="0"/>
        <v>10856</v>
      </c>
      <c r="O11" s="97" t="s">
        <v>7</v>
      </c>
      <c r="P11" s="98"/>
      <c r="Q11" s="98"/>
      <c r="R11" s="98">
        <v>374963.66</v>
      </c>
      <c r="S11" s="98"/>
      <c r="T11" s="98">
        <v>374963.66</v>
      </c>
    </row>
    <row r="12" spans="1:20" x14ac:dyDescent="0.25">
      <c r="A12" t="s">
        <v>1</v>
      </c>
      <c r="B12" t="s">
        <v>218</v>
      </c>
      <c r="C12" t="s">
        <v>219</v>
      </c>
      <c r="D12" t="s">
        <v>328</v>
      </c>
      <c r="E12">
        <v>7698.9999999999991</v>
      </c>
      <c r="F12">
        <v>0</v>
      </c>
      <c r="G12">
        <v>0</v>
      </c>
      <c r="H12">
        <v>8519.65</v>
      </c>
      <c r="I12">
        <v>0</v>
      </c>
      <c r="J12" s="88">
        <f t="shared" si="0"/>
        <v>16218.649999999998</v>
      </c>
      <c r="O12" s="97" t="s">
        <v>8</v>
      </c>
      <c r="P12" s="98"/>
      <c r="Q12" s="98"/>
      <c r="R12" s="98"/>
      <c r="S12" s="98">
        <v>3986</v>
      </c>
      <c r="T12" s="98">
        <v>3986</v>
      </c>
    </row>
    <row r="13" spans="1:20" x14ac:dyDescent="0.25">
      <c r="A13" t="s">
        <v>1</v>
      </c>
      <c r="B13" t="s">
        <v>220</v>
      </c>
      <c r="C13" t="s">
        <v>221</v>
      </c>
      <c r="D13" t="s">
        <v>329</v>
      </c>
      <c r="E13">
        <v>0</v>
      </c>
      <c r="F13">
        <v>0</v>
      </c>
      <c r="G13">
        <v>0</v>
      </c>
      <c r="H13">
        <v>0</v>
      </c>
      <c r="I13">
        <v>2601</v>
      </c>
      <c r="J13" s="88">
        <f t="shared" si="0"/>
        <v>2601</v>
      </c>
      <c r="O13" s="97" t="s">
        <v>9</v>
      </c>
      <c r="P13" s="98"/>
      <c r="Q13" s="98"/>
      <c r="R13" s="98">
        <v>624605.91</v>
      </c>
      <c r="S13" s="98"/>
      <c r="T13" s="98">
        <v>624605.91</v>
      </c>
    </row>
    <row r="14" spans="1:20" x14ac:dyDescent="0.25">
      <c r="A14" t="s">
        <v>1</v>
      </c>
      <c r="B14" t="s">
        <v>222</v>
      </c>
      <c r="C14" t="s">
        <v>223</v>
      </c>
      <c r="D14" t="s">
        <v>328</v>
      </c>
      <c r="E14">
        <v>45232</v>
      </c>
      <c r="F14">
        <v>0</v>
      </c>
      <c r="G14">
        <v>0</v>
      </c>
      <c r="H14">
        <v>69783.63</v>
      </c>
      <c r="I14">
        <v>0</v>
      </c>
      <c r="J14" s="88">
        <f t="shared" si="0"/>
        <v>115015.63</v>
      </c>
      <c r="O14" s="97" t="s">
        <v>317</v>
      </c>
      <c r="P14" s="98">
        <v>757724.82867934636</v>
      </c>
      <c r="Q14" s="98">
        <v>1200266.8900000001</v>
      </c>
      <c r="R14" s="98">
        <v>2192794.4954999997</v>
      </c>
      <c r="S14" s="98">
        <v>256083</v>
      </c>
      <c r="T14" s="98">
        <v>4406869.2141793473</v>
      </c>
    </row>
    <row r="15" spans="1:20" x14ac:dyDescent="0.25">
      <c r="A15" t="s">
        <v>1</v>
      </c>
      <c r="B15" t="s">
        <v>222</v>
      </c>
      <c r="C15" t="s">
        <v>223</v>
      </c>
      <c r="D15" t="s">
        <v>326</v>
      </c>
      <c r="E15">
        <v>0</v>
      </c>
      <c r="F15">
        <v>15255</v>
      </c>
      <c r="G15">
        <v>0</v>
      </c>
      <c r="H15">
        <v>29907</v>
      </c>
      <c r="I15">
        <v>0</v>
      </c>
      <c r="J15" s="88">
        <f>SUM(E15:I15)</f>
        <v>45162</v>
      </c>
      <c r="O15" s="97"/>
      <c r="P15" s="98"/>
      <c r="Q15" s="98"/>
      <c r="R15" s="98"/>
      <c r="S15" s="98"/>
      <c r="T15" s="98"/>
    </row>
    <row r="16" spans="1:20" ht="15.75" thickBot="1" x14ac:dyDescent="0.3">
      <c r="A16" t="s">
        <v>1</v>
      </c>
      <c r="B16" t="s">
        <v>224</v>
      </c>
      <c r="C16" t="s">
        <v>225</v>
      </c>
      <c r="D16" t="s">
        <v>329</v>
      </c>
      <c r="E16">
        <v>0</v>
      </c>
      <c r="F16">
        <v>0</v>
      </c>
      <c r="G16">
        <v>0</v>
      </c>
      <c r="H16">
        <v>0</v>
      </c>
      <c r="I16">
        <v>5725</v>
      </c>
      <c r="J16" s="88">
        <f t="shared" si="0"/>
        <v>5725</v>
      </c>
    </row>
    <row r="17" spans="1:21" x14ac:dyDescent="0.25">
      <c r="A17" t="s">
        <v>1</v>
      </c>
      <c r="B17" t="s">
        <v>226</v>
      </c>
      <c r="C17" t="s">
        <v>227</v>
      </c>
      <c r="D17" t="s">
        <v>329</v>
      </c>
      <c r="E17">
        <v>0</v>
      </c>
      <c r="F17">
        <v>0</v>
      </c>
      <c r="G17">
        <v>0</v>
      </c>
      <c r="H17">
        <v>0</v>
      </c>
      <c r="I17">
        <v>4608</v>
      </c>
      <c r="J17" s="88">
        <f t="shared" si="0"/>
        <v>4608</v>
      </c>
      <c r="L17" s="146" t="s">
        <v>325</v>
      </c>
      <c r="M17" s="147"/>
    </row>
    <row r="18" spans="1:21" x14ac:dyDescent="0.25">
      <c r="A18" t="s">
        <v>1</v>
      </c>
      <c r="B18" t="s">
        <v>228</v>
      </c>
      <c r="C18" t="s">
        <v>229</v>
      </c>
      <c r="D18" t="s">
        <v>329</v>
      </c>
      <c r="E18">
        <v>0</v>
      </c>
      <c r="F18">
        <v>0</v>
      </c>
      <c r="G18">
        <v>0</v>
      </c>
      <c r="H18">
        <v>0</v>
      </c>
      <c r="I18">
        <v>5114</v>
      </c>
      <c r="J18" s="88">
        <f t="shared" si="0"/>
        <v>5114</v>
      </c>
      <c r="L18" s="95" t="s">
        <v>345</v>
      </c>
      <c r="M18" s="94" t="s">
        <v>344</v>
      </c>
      <c r="O18" s="96" t="s">
        <v>346</v>
      </c>
      <c r="P18" t="s">
        <v>347</v>
      </c>
      <c r="Q18" t="s">
        <v>348</v>
      </c>
      <c r="R18" t="s">
        <v>349</v>
      </c>
      <c r="S18" t="s">
        <v>350</v>
      </c>
      <c r="T18" t="s">
        <v>351</v>
      </c>
      <c r="U18" t="s">
        <v>352</v>
      </c>
    </row>
    <row r="19" spans="1:21" x14ac:dyDescent="0.25">
      <c r="A19" t="s">
        <v>2</v>
      </c>
      <c r="B19" t="s">
        <v>230</v>
      </c>
      <c r="C19" t="s">
        <v>231</v>
      </c>
      <c r="D19" t="s">
        <v>326</v>
      </c>
      <c r="E19">
        <v>0</v>
      </c>
      <c r="F19">
        <v>6119</v>
      </c>
      <c r="G19">
        <v>0</v>
      </c>
      <c r="H19" s="88">
        <v>2619.9749999999999</v>
      </c>
      <c r="I19" s="91">
        <f>SUM(L19:M19)</f>
        <v>6115.9107359528698</v>
      </c>
      <c r="J19" s="88">
        <f t="shared" si="0"/>
        <v>14854.88573595287</v>
      </c>
      <c r="L19" s="93">
        <v>3390.9107359528698</v>
      </c>
      <c r="M19" s="92">
        <v>2725</v>
      </c>
      <c r="O19" s="97" t="s">
        <v>0</v>
      </c>
      <c r="P19" s="88">
        <v>245974.84000000003</v>
      </c>
      <c r="Q19" s="88">
        <v>5301</v>
      </c>
      <c r="R19" s="88">
        <v>65896</v>
      </c>
      <c r="S19" s="88">
        <v>0</v>
      </c>
      <c r="T19" s="88">
        <v>70144.84</v>
      </c>
      <c r="U19" s="88">
        <v>104633</v>
      </c>
    </row>
    <row r="20" spans="1:21" x14ac:dyDescent="0.25">
      <c r="A20" t="s">
        <v>2</v>
      </c>
      <c r="B20" t="s">
        <v>232</v>
      </c>
      <c r="C20" t="s">
        <v>233</v>
      </c>
      <c r="D20" t="s">
        <v>326</v>
      </c>
      <c r="E20">
        <v>0</v>
      </c>
      <c r="F20">
        <v>0</v>
      </c>
      <c r="G20">
        <v>0</v>
      </c>
      <c r="H20" s="88">
        <v>0</v>
      </c>
      <c r="I20" s="91">
        <f>SUM(L20:M20)</f>
        <v>10602.812134115178</v>
      </c>
      <c r="J20" s="88">
        <f t="shared" si="0"/>
        <v>10602.812134115178</v>
      </c>
      <c r="L20" s="93">
        <v>5776.8121341151773</v>
      </c>
      <c r="M20" s="92">
        <v>4826</v>
      </c>
      <c r="O20" s="97" t="s">
        <v>1</v>
      </c>
      <c r="P20" s="88">
        <v>219436.28</v>
      </c>
      <c r="Q20" s="88">
        <v>52931</v>
      </c>
      <c r="R20" s="88">
        <v>15255</v>
      </c>
      <c r="S20" s="88">
        <v>0</v>
      </c>
      <c r="T20" s="88">
        <v>108210.28</v>
      </c>
      <c r="U20" s="88">
        <v>43040</v>
      </c>
    </row>
    <row r="21" spans="1:21" x14ac:dyDescent="0.25">
      <c r="A21" t="s">
        <v>2</v>
      </c>
      <c r="B21" t="s">
        <v>234</v>
      </c>
      <c r="C21" t="s">
        <v>235</v>
      </c>
      <c r="D21" t="s">
        <v>326</v>
      </c>
      <c r="E21">
        <v>0</v>
      </c>
      <c r="F21">
        <v>79633</v>
      </c>
      <c r="G21">
        <v>0</v>
      </c>
      <c r="H21" s="88">
        <v>16992.599999999999</v>
      </c>
      <c r="I21" s="91">
        <f>SUM(L21:M21)</f>
        <v>9078.6882350629494</v>
      </c>
      <c r="J21" s="88">
        <f t="shared" si="0"/>
        <v>105704.28823506295</v>
      </c>
      <c r="L21" s="93">
        <v>5411.6882350629503</v>
      </c>
      <c r="M21" s="92">
        <v>3667</v>
      </c>
      <c r="O21" s="97" t="s">
        <v>2</v>
      </c>
      <c r="P21" s="88">
        <v>276915.17867934634</v>
      </c>
      <c r="Q21" s="88">
        <v>0</v>
      </c>
      <c r="R21" s="88">
        <v>189005</v>
      </c>
      <c r="S21" s="88">
        <v>0</v>
      </c>
      <c r="T21" s="88">
        <v>44567.474999999999</v>
      </c>
      <c r="U21" s="88">
        <v>43342.703679346363</v>
      </c>
    </row>
    <row r="22" spans="1:21" ht="15.75" thickBot="1" x14ac:dyDescent="0.3">
      <c r="A22" t="s">
        <v>2</v>
      </c>
      <c r="B22" t="s">
        <v>236</v>
      </c>
      <c r="C22" t="s">
        <v>237</v>
      </c>
      <c r="D22" t="s">
        <v>326</v>
      </c>
      <c r="E22">
        <v>0</v>
      </c>
      <c r="F22">
        <v>103253</v>
      </c>
      <c r="G22">
        <v>0</v>
      </c>
      <c r="H22" s="88">
        <v>24954.9</v>
      </c>
      <c r="I22" s="91">
        <f>SUM(L22:M22)</f>
        <v>17545.292574215367</v>
      </c>
      <c r="J22" s="88">
        <f t="shared" si="0"/>
        <v>145753.19257421535</v>
      </c>
      <c r="L22" s="90">
        <v>12160.292574215367</v>
      </c>
      <c r="M22" s="89">
        <v>5385</v>
      </c>
      <c r="O22" s="97" t="s">
        <v>238</v>
      </c>
      <c r="P22" s="88">
        <v>1200266.8900000001</v>
      </c>
      <c r="Q22" s="88">
        <v>308546.09999999998</v>
      </c>
      <c r="R22" s="88">
        <v>114324</v>
      </c>
      <c r="S22" s="88">
        <v>123495</v>
      </c>
      <c r="T22" s="88">
        <v>500568.79</v>
      </c>
      <c r="U22" s="88">
        <v>153333</v>
      </c>
    </row>
    <row r="23" spans="1:21" x14ac:dyDescent="0.25">
      <c r="A23" t="s">
        <v>238</v>
      </c>
      <c r="B23" t="s">
        <v>239</v>
      </c>
      <c r="C23" t="s">
        <v>240</v>
      </c>
      <c r="D23" t="s">
        <v>327</v>
      </c>
      <c r="E23">
        <v>6244</v>
      </c>
      <c r="F23">
        <v>10014</v>
      </c>
      <c r="G23">
        <v>468</v>
      </c>
      <c r="H23">
        <v>29839.409999999989</v>
      </c>
      <c r="I23">
        <v>55965</v>
      </c>
      <c r="J23" s="88">
        <f t="shared" si="0"/>
        <v>102530.40999999999</v>
      </c>
      <c r="O23" s="97" t="s">
        <v>4</v>
      </c>
      <c r="P23" s="88">
        <v>249420.83000000002</v>
      </c>
      <c r="Q23" s="88">
        <v>80925</v>
      </c>
      <c r="R23" s="88">
        <v>9501</v>
      </c>
      <c r="S23" s="88">
        <v>0</v>
      </c>
      <c r="T23" s="88">
        <v>148058.83000000002</v>
      </c>
      <c r="U23" s="88">
        <v>10936</v>
      </c>
    </row>
    <row r="24" spans="1:21" x14ac:dyDescent="0.25">
      <c r="A24" t="s">
        <v>238</v>
      </c>
      <c r="B24" t="s">
        <v>241</v>
      </c>
      <c r="C24" t="s">
        <v>242</v>
      </c>
      <c r="D24" t="s">
        <v>327</v>
      </c>
      <c r="E24">
        <v>120059.1</v>
      </c>
      <c r="F24">
        <v>23917</v>
      </c>
      <c r="G24">
        <v>43403</v>
      </c>
      <c r="H24">
        <v>145613.20000000001</v>
      </c>
      <c r="I24">
        <v>0</v>
      </c>
      <c r="J24" s="88">
        <f t="shared" si="0"/>
        <v>332992.30000000005</v>
      </c>
      <c r="O24" s="97" t="s">
        <v>5</v>
      </c>
      <c r="P24" s="88">
        <v>374461.9</v>
      </c>
      <c r="Q24" s="88">
        <v>0</v>
      </c>
      <c r="R24" s="88">
        <v>27094</v>
      </c>
      <c r="S24" s="88">
        <v>0</v>
      </c>
      <c r="T24" s="88">
        <v>33991.899999999994</v>
      </c>
      <c r="U24" s="88">
        <v>313376</v>
      </c>
    </row>
    <row r="25" spans="1:21" x14ac:dyDescent="0.25">
      <c r="A25" t="s">
        <v>238</v>
      </c>
      <c r="B25" t="s">
        <v>243</v>
      </c>
      <c r="C25" t="s">
        <v>244</v>
      </c>
      <c r="D25" t="s">
        <v>327</v>
      </c>
      <c r="E25">
        <v>20872</v>
      </c>
      <c r="F25">
        <v>0</v>
      </c>
      <c r="G25">
        <v>12807</v>
      </c>
      <c r="H25">
        <v>42569.05</v>
      </c>
      <c r="I25">
        <v>0</v>
      </c>
      <c r="J25" s="88">
        <f t="shared" si="0"/>
        <v>76248.05</v>
      </c>
      <c r="O25" s="97" t="s">
        <v>6</v>
      </c>
      <c r="P25" s="88">
        <v>836837.72550000006</v>
      </c>
      <c r="Q25" s="88">
        <v>232240</v>
      </c>
      <c r="R25" s="88">
        <v>0</v>
      </c>
      <c r="S25" s="88">
        <v>217307</v>
      </c>
      <c r="T25" s="88">
        <v>387290.7255</v>
      </c>
      <c r="U25" s="88">
        <v>0</v>
      </c>
    </row>
    <row r="26" spans="1:21" x14ac:dyDescent="0.25">
      <c r="A26" t="s">
        <v>238</v>
      </c>
      <c r="B26" t="s">
        <v>245</v>
      </c>
      <c r="C26" t="s">
        <v>246</v>
      </c>
      <c r="D26" t="s">
        <v>327</v>
      </c>
      <c r="E26">
        <v>614</v>
      </c>
      <c r="F26">
        <v>0</v>
      </c>
      <c r="G26">
        <v>514</v>
      </c>
      <c r="H26">
        <v>6428.08</v>
      </c>
      <c r="I26">
        <v>97368</v>
      </c>
      <c r="J26" s="88">
        <f t="shared" si="0"/>
        <v>104924.08</v>
      </c>
      <c r="O26" s="97" t="s">
        <v>7</v>
      </c>
      <c r="P26" s="88">
        <v>374963.66</v>
      </c>
      <c r="Q26" s="88">
        <v>157918.95000000001</v>
      </c>
      <c r="R26" s="88">
        <v>0</v>
      </c>
      <c r="S26" s="88">
        <v>0</v>
      </c>
      <c r="T26" s="88">
        <v>214711.71000000002</v>
      </c>
      <c r="U26" s="88">
        <v>2333</v>
      </c>
    </row>
    <row r="27" spans="1:21" x14ac:dyDescent="0.25">
      <c r="A27" t="s">
        <v>238</v>
      </c>
      <c r="B27" t="s">
        <v>247</v>
      </c>
      <c r="C27" t="s">
        <v>248</v>
      </c>
      <c r="D27" t="s">
        <v>327</v>
      </c>
      <c r="E27">
        <v>101485</v>
      </c>
      <c r="F27">
        <v>8125</v>
      </c>
      <c r="G27">
        <v>35421</v>
      </c>
      <c r="H27">
        <v>110037.40000000001</v>
      </c>
      <c r="I27">
        <v>0</v>
      </c>
      <c r="J27" s="88">
        <f t="shared" si="0"/>
        <v>255068.40000000002</v>
      </c>
      <c r="O27" s="97" t="s">
        <v>8</v>
      </c>
      <c r="P27" s="88">
        <v>3986</v>
      </c>
      <c r="Q27" s="88">
        <v>0</v>
      </c>
      <c r="R27" s="88">
        <v>0</v>
      </c>
      <c r="S27" s="88">
        <v>0</v>
      </c>
      <c r="T27" s="88">
        <v>0</v>
      </c>
      <c r="U27" s="88">
        <v>3986</v>
      </c>
    </row>
    <row r="28" spans="1:21" x14ac:dyDescent="0.25">
      <c r="A28" t="s">
        <v>238</v>
      </c>
      <c r="B28" t="s">
        <v>249</v>
      </c>
      <c r="C28" t="s">
        <v>250</v>
      </c>
      <c r="D28" t="s">
        <v>327</v>
      </c>
      <c r="E28">
        <v>59272</v>
      </c>
      <c r="F28">
        <v>72268</v>
      </c>
      <c r="G28">
        <v>30882</v>
      </c>
      <c r="H28">
        <v>166081.65000000002</v>
      </c>
      <c r="I28">
        <v>0</v>
      </c>
      <c r="J28" s="88">
        <f t="shared" si="0"/>
        <v>328503.65000000002</v>
      </c>
      <c r="O28" s="97" t="s">
        <v>9</v>
      </c>
      <c r="P28" s="88">
        <v>624605.91</v>
      </c>
      <c r="Q28" s="88">
        <v>176936</v>
      </c>
      <c r="R28" s="88">
        <v>618</v>
      </c>
      <c r="S28" s="88">
        <v>143240</v>
      </c>
      <c r="T28" s="88">
        <v>303811.90999999997</v>
      </c>
      <c r="U28" s="88">
        <v>0</v>
      </c>
    </row>
    <row r="29" spans="1:21" x14ac:dyDescent="0.25">
      <c r="A29" t="s">
        <v>4</v>
      </c>
      <c r="B29" t="s">
        <v>251</v>
      </c>
      <c r="C29" t="s">
        <v>252</v>
      </c>
      <c r="D29" t="s">
        <v>328</v>
      </c>
      <c r="E29">
        <v>30120</v>
      </c>
      <c r="F29">
        <v>0</v>
      </c>
      <c r="G29">
        <v>0</v>
      </c>
      <c r="H29">
        <v>46328.800000000003</v>
      </c>
      <c r="I29">
        <v>0</v>
      </c>
      <c r="J29" s="88">
        <f t="shared" si="0"/>
        <v>76448.800000000003</v>
      </c>
      <c r="O29" s="97" t="s">
        <v>317</v>
      </c>
      <c r="P29" s="88">
        <v>4406869.2141793473</v>
      </c>
      <c r="Q29" s="88">
        <v>1014798.0499999999</v>
      </c>
      <c r="R29" s="88">
        <v>421693</v>
      </c>
      <c r="S29" s="88">
        <v>484042</v>
      </c>
      <c r="T29" s="88">
        <v>1811356.4605</v>
      </c>
      <c r="U29" s="88">
        <v>674979.70367934636</v>
      </c>
    </row>
    <row r="30" spans="1:21" x14ac:dyDescent="0.25">
      <c r="A30" t="s">
        <v>4</v>
      </c>
      <c r="B30" t="s">
        <v>253</v>
      </c>
      <c r="C30" t="s">
        <v>254</v>
      </c>
      <c r="D30" t="s">
        <v>328</v>
      </c>
      <c r="E30">
        <v>0</v>
      </c>
      <c r="F30">
        <v>0</v>
      </c>
      <c r="G30">
        <v>0</v>
      </c>
      <c r="H30">
        <v>0</v>
      </c>
      <c r="I30">
        <v>3779</v>
      </c>
      <c r="J30" s="88">
        <f t="shared" si="0"/>
        <v>3779</v>
      </c>
    </row>
    <row r="31" spans="1:21" x14ac:dyDescent="0.25">
      <c r="A31" t="s">
        <v>4</v>
      </c>
      <c r="B31" t="s">
        <v>255</v>
      </c>
      <c r="C31" t="s">
        <v>256</v>
      </c>
      <c r="D31" t="s">
        <v>328</v>
      </c>
      <c r="E31">
        <v>0</v>
      </c>
      <c r="F31">
        <v>0</v>
      </c>
      <c r="G31">
        <v>0</v>
      </c>
      <c r="H31">
        <v>0</v>
      </c>
      <c r="I31">
        <v>7157</v>
      </c>
      <c r="J31" s="88">
        <f t="shared" si="0"/>
        <v>7157</v>
      </c>
    </row>
    <row r="32" spans="1:21" x14ac:dyDescent="0.25">
      <c r="A32" t="s">
        <v>4</v>
      </c>
      <c r="B32" t="s">
        <v>257</v>
      </c>
      <c r="C32" t="s">
        <v>258</v>
      </c>
      <c r="D32" t="s">
        <v>328</v>
      </c>
      <c r="E32">
        <v>50805</v>
      </c>
      <c r="G32">
        <v>0</v>
      </c>
      <c r="H32">
        <v>71211.03</v>
      </c>
      <c r="I32">
        <v>0</v>
      </c>
      <c r="J32" s="88">
        <f t="shared" si="0"/>
        <v>122016.03</v>
      </c>
    </row>
    <row r="33" spans="1:21" x14ac:dyDescent="0.25">
      <c r="A33" t="s">
        <v>4</v>
      </c>
      <c r="B33" t="s">
        <v>257</v>
      </c>
      <c r="C33" t="s">
        <v>258</v>
      </c>
      <c r="D33" t="s">
        <v>326</v>
      </c>
      <c r="E33">
        <v>0</v>
      </c>
      <c r="F33">
        <v>9501</v>
      </c>
      <c r="G33">
        <v>0</v>
      </c>
      <c r="H33">
        <v>30519</v>
      </c>
      <c r="I33">
        <v>0</v>
      </c>
      <c r="J33" s="88">
        <f>SUM(E33:I33)</f>
        <v>40020</v>
      </c>
    </row>
    <row r="34" spans="1:21" x14ac:dyDescent="0.25">
      <c r="A34" t="s">
        <v>5</v>
      </c>
      <c r="B34" t="s">
        <v>259</v>
      </c>
      <c r="C34" t="s">
        <v>260</v>
      </c>
      <c r="D34" t="s">
        <v>329</v>
      </c>
      <c r="E34">
        <v>0</v>
      </c>
      <c r="F34">
        <v>148</v>
      </c>
      <c r="G34">
        <v>0</v>
      </c>
      <c r="H34">
        <v>0</v>
      </c>
      <c r="I34">
        <v>97675</v>
      </c>
      <c r="J34" s="88">
        <f t="shared" si="0"/>
        <v>97823</v>
      </c>
    </row>
    <row r="35" spans="1:21" x14ac:dyDescent="0.25">
      <c r="A35" t="s">
        <v>5</v>
      </c>
      <c r="B35" t="s">
        <v>261</v>
      </c>
      <c r="C35" t="s">
        <v>262</v>
      </c>
      <c r="D35" t="s">
        <v>329</v>
      </c>
      <c r="E35">
        <v>0</v>
      </c>
      <c r="F35">
        <v>0</v>
      </c>
      <c r="G35">
        <v>0</v>
      </c>
      <c r="H35">
        <v>0</v>
      </c>
      <c r="I35">
        <v>2276</v>
      </c>
      <c r="J35" s="88">
        <f t="shared" si="0"/>
        <v>2276</v>
      </c>
      <c r="O35" s="96" t="s">
        <v>346</v>
      </c>
      <c r="P35" t="s">
        <v>347</v>
      </c>
      <c r="Q35" t="s">
        <v>348</v>
      </c>
      <c r="R35" t="s">
        <v>349</v>
      </c>
      <c r="S35" t="s">
        <v>350</v>
      </c>
      <c r="T35" t="s">
        <v>351</v>
      </c>
      <c r="U35" t="s">
        <v>352</v>
      </c>
    </row>
    <row r="36" spans="1:21" x14ac:dyDescent="0.25">
      <c r="A36" t="s">
        <v>5</v>
      </c>
      <c r="B36" t="s">
        <v>263</v>
      </c>
      <c r="C36" t="s">
        <v>264</v>
      </c>
      <c r="D36" t="s">
        <v>329</v>
      </c>
      <c r="E36">
        <v>0</v>
      </c>
      <c r="F36">
        <v>0</v>
      </c>
      <c r="G36">
        <v>0</v>
      </c>
      <c r="H36">
        <v>0</v>
      </c>
      <c r="I36">
        <v>108958</v>
      </c>
      <c r="J36" s="88">
        <f t="shared" si="0"/>
        <v>108958</v>
      </c>
      <c r="O36" s="97" t="s">
        <v>328</v>
      </c>
      <c r="P36" s="88">
        <v>2192794.4954999997</v>
      </c>
      <c r="Q36" s="98">
        <v>706251.95</v>
      </c>
      <c r="R36" s="98">
        <v>1878</v>
      </c>
      <c r="S36" s="98">
        <v>360547</v>
      </c>
      <c r="T36" s="98">
        <v>1110573.5455000002</v>
      </c>
      <c r="U36" s="98">
        <v>13544</v>
      </c>
    </row>
    <row r="37" spans="1:21" x14ac:dyDescent="0.25">
      <c r="A37" t="s">
        <v>5</v>
      </c>
      <c r="B37" t="s">
        <v>265</v>
      </c>
      <c r="C37" t="s">
        <v>266</v>
      </c>
      <c r="D37" t="s">
        <v>326</v>
      </c>
      <c r="E37">
        <v>0</v>
      </c>
      <c r="F37">
        <v>26946</v>
      </c>
      <c r="G37">
        <v>0</v>
      </c>
      <c r="H37">
        <v>33991.899999999994</v>
      </c>
      <c r="I37">
        <v>104467</v>
      </c>
      <c r="J37" s="88">
        <f t="shared" ref="J37:J62" si="1">SUM(E37:I37)</f>
        <v>165404.9</v>
      </c>
      <c r="O37" s="97" t="s">
        <v>327</v>
      </c>
      <c r="P37" s="88">
        <v>1200266.8900000001</v>
      </c>
      <c r="Q37" s="98">
        <v>308546.09999999998</v>
      </c>
      <c r="R37" s="98">
        <v>114324</v>
      </c>
      <c r="S37" s="98">
        <v>123495</v>
      </c>
      <c r="T37" s="98">
        <v>500568.79</v>
      </c>
      <c r="U37" s="98">
        <v>153333</v>
      </c>
    </row>
    <row r="38" spans="1:21" x14ac:dyDescent="0.25">
      <c r="A38" t="s">
        <v>6</v>
      </c>
      <c r="B38" t="s">
        <v>267</v>
      </c>
      <c r="C38" t="s">
        <v>268</v>
      </c>
      <c r="D38" t="s">
        <v>328</v>
      </c>
      <c r="E38">
        <v>28843</v>
      </c>
      <c r="F38">
        <v>0</v>
      </c>
      <c r="G38">
        <v>26504</v>
      </c>
      <c r="H38">
        <v>33671.808000000005</v>
      </c>
      <c r="I38">
        <v>0</v>
      </c>
      <c r="J38" s="88">
        <f t="shared" si="1"/>
        <v>89018.808000000005</v>
      </c>
      <c r="O38" s="97" t="s">
        <v>326</v>
      </c>
      <c r="P38" s="88">
        <v>757724.82867934636</v>
      </c>
      <c r="Q38" s="98">
        <v>0</v>
      </c>
      <c r="R38" s="98">
        <v>305343</v>
      </c>
      <c r="S38" s="98">
        <v>0</v>
      </c>
      <c r="T38" s="98">
        <v>200214.125</v>
      </c>
      <c r="U38" s="98">
        <v>252167.70367934636</v>
      </c>
    </row>
    <row r="39" spans="1:21" x14ac:dyDescent="0.25">
      <c r="A39" t="s">
        <v>6</v>
      </c>
      <c r="B39" t="s">
        <v>269</v>
      </c>
      <c r="C39" t="s">
        <v>270</v>
      </c>
      <c r="D39" t="s">
        <v>328</v>
      </c>
      <c r="E39">
        <v>46464</v>
      </c>
      <c r="F39">
        <v>0</v>
      </c>
      <c r="G39">
        <v>54307.000000000015</v>
      </c>
      <c r="H39">
        <v>82683.77</v>
      </c>
      <c r="I39">
        <v>0</v>
      </c>
      <c r="J39" s="88">
        <f t="shared" si="1"/>
        <v>183454.77000000002</v>
      </c>
      <c r="O39" s="97" t="s">
        <v>329</v>
      </c>
      <c r="P39" s="88">
        <v>256083</v>
      </c>
      <c r="Q39" s="98">
        <v>0</v>
      </c>
      <c r="R39" s="98">
        <v>148</v>
      </c>
      <c r="S39" s="98">
        <v>0</v>
      </c>
      <c r="T39" s="98">
        <v>0</v>
      </c>
      <c r="U39" s="98">
        <v>255935</v>
      </c>
    </row>
    <row r="40" spans="1:21" x14ac:dyDescent="0.25">
      <c r="A40" t="s">
        <v>6</v>
      </c>
      <c r="B40" t="s">
        <v>271</v>
      </c>
      <c r="C40" t="s">
        <v>272</v>
      </c>
      <c r="D40" t="s">
        <v>328</v>
      </c>
      <c r="E40">
        <v>40904</v>
      </c>
      <c r="F40">
        <v>0</v>
      </c>
      <c r="G40">
        <v>34414</v>
      </c>
      <c r="H40">
        <v>69009.52</v>
      </c>
      <c r="I40">
        <v>0</v>
      </c>
      <c r="J40" s="88">
        <f t="shared" si="1"/>
        <v>144327.52000000002</v>
      </c>
      <c r="O40" s="97" t="s">
        <v>317</v>
      </c>
      <c r="P40" s="98">
        <v>4406869.2141793473</v>
      </c>
      <c r="Q40" s="98">
        <v>1014798.0499999999</v>
      </c>
      <c r="R40" s="98">
        <v>421693</v>
      </c>
      <c r="S40" s="98">
        <v>484042</v>
      </c>
      <c r="T40" s="98">
        <v>1811356.4605</v>
      </c>
      <c r="U40" s="98">
        <v>674979.70367934636</v>
      </c>
    </row>
    <row r="41" spans="1:21" x14ac:dyDescent="0.25">
      <c r="A41" t="s">
        <v>6</v>
      </c>
      <c r="B41" t="s">
        <v>273</v>
      </c>
      <c r="C41" t="s">
        <v>274</v>
      </c>
      <c r="D41" t="s">
        <v>328</v>
      </c>
      <c r="E41">
        <v>23050.000000000004</v>
      </c>
      <c r="F41">
        <v>0</v>
      </c>
      <c r="G41">
        <v>18575</v>
      </c>
      <c r="H41">
        <v>30875.332499999997</v>
      </c>
      <c r="I41">
        <v>0</v>
      </c>
      <c r="J41" s="88">
        <f t="shared" si="1"/>
        <v>72500.33249999999</v>
      </c>
    </row>
    <row r="42" spans="1:21" x14ac:dyDescent="0.25">
      <c r="A42" t="s">
        <v>6</v>
      </c>
      <c r="B42" t="s">
        <v>275</v>
      </c>
      <c r="C42" t="s">
        <v>276</v>
      </c>
      <c r="D42" t="s">
        <v>328</v>
      </c>
      <c r="E42">
        <v>47608</v>
      </c>
      <c r="F42">
        <v>0</v>
      </c>
      <c r="G42">
        <v>44551</v>
      </c>
      <c r="H42">
        <v>98418.765000000014</v>
      </c>
      <c r="I42">
        <v>0</v>
      </c>
      <c r="J42" s="88">
        <f t="shared" si="1"/>
        <v>190577.76500000001</v>
      </c>
    </row>
    <row r="43" spans="1:21" x14ac:dyDescent="0.25">
      <c r="A43" t="s">
        <v>6</v>
      </c>
      <c r="B43" t="s">
        <v>277</v>
      </c>
      <c r="C43" t="s">
        <v>278</v>
      </c>
      <c r="D43" t="s">
        <v>328</v>
      </c>
      <c r="E43">
        <v>26304</v>
      </c>
      <c r="F43">
        <v>0</v>
      </c>
      <c r="G43">
        <v>29860</v>
      </c>
      <c r="H43">
        <v>36921.600000000006</v>
      </c>
      <c r="I43">
        <v>0</v>
      </c>
      <c r="J43" s="88">
        <f t="shared" si="1"/>
        <v>93085.6</v>
      </c>
      <c r="O43" s="97" t="s">
        <v>328</v>
      </c>
      <c r="P43" s="99">
        <v>2192794.4954999997</v>
      </c>
    </row>
    <row r="44" spans="1:21" x14ac:dyDescent="0.25">
      <c r="A44" t="s">
        <v>6</v>
      </c>
      <c r="B44" t="s">
        <v>279</v>
      </c>
      <c r="C44" t="s">
        <v>280</v>
      </c>
      <c r="D44" t="s">
        <v>328</v>
      </c>
      <c r="E44">
        <v>19067</v>
      </c>
      <c r="F44">
        <v>0</v>
      </c>
      <c r="G44">
        <v>9096</v>
      </c>
      <c r="H44">
        <v>35709.93</v>
      </c>
      <c r="I44">
        <v>0</v>
      </c>
      <c r="J44" s="88">
        <f t="shared" si="1"/>
        <v>63872.93</v>
      </c>
      <c r="O44" s="97" t="s">
        <v>327</v>
      </c>
      <c r="P44" s="99">
        <v>1200266.8900000001</v>
      </c>
    </row>
    <row r="45" spans="1:21" x14ac:dyDescent="0.25">
      <c r="A45" t="s">
        <v>7</v>
      </c>
      <c r="B45" t="s">
        <v>281</v>
      </c>
      <c r="C45" t="s">
        <v>282</v>
      </c>
      <c r="D45" t="s">
        <v>328</v>
      </c>
      <c r="E45">
        <v>25001</v>
      </c>
      <c r="F45">
        <v>0</v>
      </c>
      <c r="G45">
        <v>0</v>
      </c>
      <c r="H45">
        <v>37478.100000000006</v>
      </c>
      <c r="I45">
        <v>0</v>
      </c>
      <c r="J45" s="88">
        <f t="shared" si="1"/>
        <v>62479.100000000006</v>
      </c>
      <c r="O45" s="97" t="s">
        <v>326</v>
      </c>
      <c r="P45" s="99">
        <v>757724.82867934636</v>
      </c>
    </row>
    <row r="46" spans="1:21" x14ac:dyDescent="0.25">
      <c r="A46" t="s">
        <v>7</v>
      </c>
      <c r="B46" t="s">
        <v>283</v>
      </c>
      <c r="C46" t="s">
        <v>284</v>
      </c>
      <c r="D46" t="s">
        <v>328</v>
      </c>
      <c r="E46">
        <v>4616</v>
      </c>
      <c r="F46">
        <v>0</v>
      </c>
      <c r="G46">
        <v>0</v>
      </c>
      <c r="H46">
        <v>5327.22</v>
      </c>
      <c r="I46">
        <v>0</v>
      </c>
      <c r="J46" s="88">
        <f t="shared" si="1"/>
        <v>9943.2200000000012</v>
      </c>
      <c r="O46" s="97" t="s">
        <v>329</v>
      </c>
      <c r="P46" s="99">
        <v>256083</v>
      </c>
    </row>
    <row r="47" spans="1:21" x14ac:dyDescent="0.25">
      <c r="A47" t="s">
        <v>7</v>
      </c>
      <c r="B47" t="s">
        <v>285</v>
      </c>
      <c r="C47" t="s">
        <v>286</v>
      </c>
      <c r="D47" t="s">
        <v>328</v>
      </c>
      <c r="E47">
        <v>1357</v>
      </c>
      <c r="F47">
        <v>0</v>
      </c>
      <c r="G47">
        <v>0</v>
      </c>
      <c r="H47">
        <v>3160.17</v>
      </c>
      <c r="I47">
        <v>0</v>
      </c>
      <c r="J47" s="88">
        <f t="shared" si="1"/>
        <v>4517.17</v>
      </c>
    </row>
    <row r="48" spans="1:21" x14ac:dyDescent="0.25">
      <c r="A48" t="s">
        <v>7</v>
      </c>
      <c r="B48" t="s">
        <v>287</v>
      </c>
      <c r="C48" t="s">
        <v>288</v>
      </c>
      <c r="D48" t="s">
        <v>328</v>
      </c>
      <c r="E48">
        <v>676</v>
      </c>
      <c r="F48">
        <v>0</v>
      </c>
      <c r="G48">
        <v>0</v>
      </c>
      <c r="H48">
        <v>813.95</v>
      </c>
      <c r="I48">
        <v>2333</v>
      </c>
      <c r="J48" s="88">
        <f t="shared" si="1"/>
        <v>3822.95</v>
      </c>
    </row>
    <row r="49" spans="1:10" x14ac:dyDescent="0.25">
      <c r="A49" t="s">
        <v>7</v>
      </c>
      <c r="B49" t="s">
        <v>289</v>
      </c>
      <c r="C49" t="s">
        <v>290</v>
      </c>
      <c r="D49" t="s">
        <v>328</v>
      </c>
      <c r="E49">
        <v>75000</v>
      </c>
      <c r="F49">
        <v>0</v>
      </c>
      <c r="G49">
        <v>0</v>
      </c>
      <c r="H49">
        <v>73288</v>
      </c>
      <c r="I49">
        <v>0</v>
      </c>
      <c r="J49" s="88">
        <f t="shared" si="1"/>
        <v>148288</v>
      </c>
    </row>
    <row r="50" spans="1:10" x14ac:dyDescent="0.25">
      <c r="A50" t="s">
        <v>7</v>
      </c>
      <c r="B50" t="s">
        <v>291</v>
      </c>
      <c r="C50" t="s">
        <v>292</v>
      </c>
      <c r="D50" t="s">
        <v>328</v>
      </c>
      <c r="E50">
        <v>20000</v>
      </c>
      <c r="F50">
        <v>0</v>
      </c>
      <c r="G50">
        <v>0</v>
      </c>
      <c r="H50">
        <v>36663.5</v>
      </c>
      <c r="I50">
        <v>0</v>
      </c>
      <c r="J50" s="88">
        <f t="shared" si="1"/>
        <v>56663.5</v>
      </c>
    </row>
    <row r="51" spans="1:10" x14ac:dyDescent="0.25">
      <c r="A51" t="s">
        <v>7</v>
      </c>
      <c r="B51" t="s">
        <v>293</v>
      </c>
      <c r="C51" t="s">
        <v>294</v>
      </c>
      <c r="D51" t="s">
        <v>328</v>
      </c>
      <c r="E51">
        <v>4029</v>
      </c>
      <c r="F51">
        <v>0</v>
      </c>
      <c r="G51">
        <v>0</v>
      </c>
      <c r="H51">
        <v>5694.1</v>
      </c>
      <c r="I51">
        <v>0</v>
      </c>
      <c r="J51" s="88">
        <f t="shared" si="1"/>
        <v>9723.1</v>
      </c>
    </row>
    <row r="52" spans="1:10" x14ac:dyDescent="0.25">
      <c r="A52" t="s">
        <v>7</v>
      </c>
      <c r="B52" t="s">
        <v>295</v>
      </c>
      <c r="C52" t="s">
        <v>296</v>
      </c>
      <c r="D52" t="s">
        <v>328</v>
      </c>
      <c r="E52">
        <v>27240</v>
      </c>
      <c r="F52">
        <v>0</v>
      </c>
      <c r="G52">
        <v>0</v>
      </c>
      <c r="H52">
        <v>52286.67</v>
      </c>
      <c r="I52">
        <v>0</v>
      </c>
      <c r="J52" s="88">
        <f t="shared" si="1"/>
        <v>79526.67</v>
      </c>
    </row>
    <row r="53" spans="1:10" x14ac:dyDescent="0.25">
      <c r="A53" t="s">
        <v>8</v>
      </c>
      <c r="B53" t="s">
        <v>297</v>
      </c>
      <c r="C53" t="s">
        <v>298</v>
      </c>
      <c r="D53" t="s">
        <v>329</v>
      </c>
      <c r="E53">
        <v>0</v>
      </c>
      <c r="F53">
        <v>0</v>
      </c>
      <c r="G53">
        <v>0</v>
      </c>
      <c r="H53">
        <v>0</v>
      </c>
      <c r="I53">
        <v>1737</v>
      </c>
      <c r="J53" s="88">
        <f t="shared" si="1"/>
        <v>1737</v>
      </c>
    </row>
    <row r="54" spans="1:10" x14ac:dyDescent="0.25">
      <c r="A54" t="s">
        <v>8</v>
      </c>
      <c r="B54" t="s">
        <v>299</v>
      </c>
      <c r="C54" t="s">
        <v>300</v>
      </c>
      <c r="D54" t="s">
        <v>329</v>
      </c>
      <c r="E54">
        <v>0</v>
      </c>
      <c r="F54">
        <v>0</v>
      </c>
      <c r="G54">
        <v>0</v>
      </c>
      <c r="H54">
        <v>0</v>
      </c>
      <c r="I54">
        <v>1318</v>
      </c>
      <c r="J54" s="88">
        <f t="shared" si="1"/>
        <v>1318</v>
      </c>
    </row>
    <row r="55" spans="1:10" x14ac:dyDescent="0.25">
      <c r="A55" t="s">
        <v>8</v>
      </c>
      <c r="B55" t="s">
        <v>301</v>
      </c>
      <c r="C55" t="s">
        <v>302</v>
      </c>
      <c r="D55" t="s">
        <v>329</v>
      </c>
      <c r="E55">
        <v>0</v>
      </c>
      <c r="F55">
        <v>0</v>
      </c>
      <c r="G55">
        <v>0</v>
      </c>
      <c r="H55">
        <v>0</v>
      </c>
      <c r="I55">
        <v>0</v>
      </c>
      <c r="J55" s="88">
        <f t="shared" si="1"/>
        <v>0</v>
      </c>
    </row>
    <row r="56" spans="1:10" x14ac:dyDescent="0.25">
      <c r="A56" t="s">
        <v>8</v>
      </c>
      <c r="B56" t="s">
        <v>303</v>
      </c>
      <c r="C56" t="s">
        <v>304</v>
      </c>
      <c r="D56" t="s">
        <v>329</v>
      </c>
      <c r="E56">
        <v>0</v>
      </c>
      <c r="F56">
        <v>0</v>
      </c>
      <c r="G56">
        <v>0</v>
      </c>
      <c r="H56">
        <v>0</v>
      </c>
      <c r="I56">
        <v>931</v>
      </c>
      <c r="J56" s="88">
        <f t="shared" si="1"/>
        <v>931</v>
      </c>
    </row>
    <row r="57" spans="1:10" x14ac:dyDescent="0.25">
      <c r="A57" t="s">
        <v>9</v>
      </c>
      <c r="B57" t="s">
        <v>305</v>
      </c>
      <c r="C57" t="s">
        <v>306</v>
      </c>
      <c r="D57" t="s">
        <v>328</v>
      </c>
      <c r="E57">
        <v>39053</v>
      </c>
      <c r="F57">
        <v>0</v>
      </c>
      <c r="G57">
        <v>34663</v>
      </c>
      <c r="H57">
        <v>98699.91750000001</v>
      </c>
      <c r="I57">
        <v>0</v>
      </c>
      <c r="J57" s="88">
        <f t="shared" si="1"/>
        <v>172415.91750000001</v>
      </c>
    </row>
    <row r="58" spans="1:10" x14ac:dyDescent="0.25">
      <c r="A58" t="s">
        <v>9</v>
      </c>
      <c r="B58" t="s">
        <v>307</v>
      </c>
      <c r="C58" t="s">
        <v>308</v>
      </c>
      <c r="D58" t="s">
        <v>328</v>
      </c>
      <c r="E58">
        <v>8311</v>
      </c>
      <c r="F58">
        <v>0</v>
      </c>
      <c r="G58">
        <v>11606</v>
      </c>
      <c r="H58">
        <v>22122.982499999998</v>
      </c>
      <c r="I58">
        <v>0</v>
      </c>
      <c r="J58" s="88">
        <f t="shared" si="1"/>
        <v>42039.982499999998</v>
      </c>
    </row>
    <row r="59" spans="1:10" x14ac:dyDescent="0.25">
      <c r="A59" t="s">
        <v>9</v>
      </c>
      <c r="B59" t="s">
        <v>309</v>
      </c>
      <c r="C59" t="s">
        <v>310</v>
      </c>
      <c r="D59" t="s">
        <v>328</v>
      </c>
      <c r="E59">
        <v>14734</v>
      </c>
      <c r="F59">
        <v>0</v>
      </c>
      <c r="G59">
        <v>1222</v>
      </c>
      <c r="H59">
        <v>17210.400000000001</v>
      </c>
      <c r="I59">
        <v>0</v>
      </c>
      <c r="J59" s="88">
        <f t="shared" si="1"/>
        <v>33166.400000000001</v>
      </c>
    </row>
    <row r="60" spans="1:10" x14ac:dyDescent="0.25">
      <c r="A60" t="s">
        <v>9</v>
      </c>
      <c r="B60" t="s">
        <v>311</v>
      </c>
      <c r="C60" t="s">
        <v>312</v>
      </c>
      <c r="D60" t="s">
        <v>328</v>
      </c>
      <c r="E60">
        <v>33414</v>
      </c>
      <c r="F60">
        <v>618</v>
      </c>
      <c r="G60">
        <v>42499</v>
      </c>
      <c r="H60">
        <v>50940.520000000004</v>
      </c>
      <c r="I60">
        <v>0</v>
      </c>
      <c r="J60" s="88">
        <f t="shared" si="1"/>
        <v>127471.52</v>
      </c>
    </row>
    <row r="61" spans="1:10" x14ac:dyDescent="0.25">
      <c r="A61" t="s">
        <v>9</v>
      </c>
      <c r="B61" t="s">
        <v>313</v>
      </c>
      <c r="C61" t="s">
        <v>314</v>
      </c>
      <c r="D61" t="s">
        <v>328</v>
      </c>
      <c r="E61">
        <v>67812</v>
      </c>
      <c r="F61">
        <v>0</v>
      </c>
      <c r="G61">
        <v>43475</v>
      </c>
      <c r="H61">
        <v>90148.540000000008</v>
      </c>
      <c r="I61">
        <v>0</v>
      </c>
      <c r="J61" s="88">
        <f t="shared" si="1"/>
        <v>201435.54</v>
      </c>
    </row>
    <row r="62" spans="1:10" x14ac:dyDescent="0.25">
      <c r="A62" t="s">
        <v>9</v>
      </c>
      <c r="B62" t="s">
        <v>315</v>
      </c>
      <c r="C62" t="s">
        <v>316</v>
      </c>
      <c r="D62" t="s">
        <v>328</v>
      </c>
      <c r="E62">
        <v>13612</v>
      </c>
      <c r="F62">
        <v>0</v>
      </c>
      <c r="G62">
        <v>9775</v>
      </c>
      <c r="H62">
        <v>24689.55</v>
      </c>
      <c r="I62">
        <v>0</v>
      </c>
      <c r="J62" s="88">
        <f t="shared" si="1"/>
        <v>48076.55</v>
      </c>
    </row>
    <row r="63" spans="1:10" x14ac:dyDescent="0.25">
      <c r="A63" t="s">
        <v>12</v>
      </c>
      <c r="E63" s="101">
        <f>SUBTOTAL(109,intersector_pin[IDP])</f>
        <v>1014798.1</v>
      </c>
      <c r="F63" s="100">
        <f>SUBTOTAL(109,intersector_pin[Refugees])</f>
        <v>421693</v>
      </c>
      <c r="G63" s="100">
        <f>SUBTOTAL(109,intersector_pin[Returnees])</f>
        <v>484042</v>
      </c>
      <c r="H63" s="100">
        <f>SUBTOTAL(109,intersector_pin[Host communities])</f>
        <v>1811356.4605</v>
      </c>
      <c r="I63" s="100">
        <f>SUBTOTAL(109,intersector_pin[Other PiN])</f>
        <v>674979.70367934636</v>
      </c>
      <c r="J63" s="100">
        <f>SUBTOTAL(109,intersector_pin[PIN Intersector])</f>
        <v>4406869.2641793471</v>
      </c>
    </row>
  </sheetData>
  <mergeCells count="1">
    <mergeCell ref="L17:M17"/>
  </mergeCells>
  <pageMargins left="0.7" right="0.7" top="0.75" bottom="0.75" header="0.3" footer="0.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9E403-28CD-483C-8F3A-2E0CC14FF304}">
  <dimension ref="A1:B30"/>
  <sheetViews>
    <sheetView workbookViewId="0">
      <selection activeCell="A22" sqref="A22:B30"/>
    </sheetView>
  </sheetViews>
  <sheetFormatPr defaultRowHeight="15" x14ac:dyDescent="0.25"/>
  <cols>
    <col min="1" max="1" width="21.5703125" bestFit="1" customWidth="1"/>
    <col min="2" max="2" width="166.85546875" bestFit="1" customWidth="1"/>
  </cols>
  <sheetData>
    <row r="1" spans="1:2" x14ac:dyDescent="0.25">
      <c r="A1" t="s">
        <v>354</v>
      </c>
      <c r="B1" t="s">
        <v>355</v>
      </c>
    </row>
    <row r="2" spans="1:2" x14ac:dyDescent="0.25">
      <c r="A2" t="s">
        <v>21</v>
      </c>
      <c r="B2" t="s">
        <v>507</v>
      </c>
    </row>
    <row r="3" spans="1:2" x14ac:dyDescent="0.25">
      <c r="A3" t="s">
        <v>81</v>
      </c>
      <c r="B3" t="s">
        <v>356</v>
      </c>
    </row>
    <row r="4" spans="1:2" x14ac:dyDescent="0.25">
      <c r="A4" t="s">
        <v>86</v>
      </c>
      <c r="B4" t="s">
        <v>357</v>
      </c>
    </row>
    <row r="5" spans="1:2" x14ac:dyDescent="0.25">
      <c r="A5" t="s">
        <v>358</v>
      </c>
      <c r="B5" t="s">
        <v>359</v>
      </c>
    </row>
    <row r="6" spans="1:2" x14ac:dyDescent="0.25">
      <c r="A6" t="s">
        <v>360</v>
      </c>
      <c r="B6" t="s">
        <v>361</v>
      </c>
    </row>
    <row r="7" spans="1:2" x14ac:dyDescent="0.25">
      <c r="A7" t="s">
        <v>362</v>
      </c>
      <c r="B7" t="s">
        <v>363</v>
      </c>
    </row>
    <row r="8" spans="1:2" x14ac:dyDescent="0.25">
      <c r="A8" t="s">
        <v>127</v>
      </c>
      <c r="B8" t="s">
        <v>509</v>
      </c>
    </row>
    <row r="9" spans="1:2" x14ac:dyDescent="0.25">
      <c r="A9" t="s">
        <v>182</v>
      </c>
      <c r="B9" t="s">
        <v>510</v>
      </c>
    </row>
    <row r="14" spans="1:2" x14ac:dyDescent="0.25">
      <c r="A14" t="s">
        <v>364</v>
      </c>
      <c r="B14" t="s">
        <v>365</v>
      </c>
    </row>
    <row r="15" spans="1:2" x14ac:dyDescent="0.25">
      <c r="A15" t="s">
        <v>334</v>
      </c>
      <c r="B15" t="s">
        <v>504</v>
      </c>
    </row>
    <row r="16" spans="1:2" x14ac:dyDescent="0.25">
      <c r="A16" t="s">
        <v>335</v>
      </c>
      <c r="B16" t="s">
        <v>505</v>
      </c>
    </row>
    <row r="17" spans="1:2" x14ac:dyDescent="0.25">
      <c r="A17" t="s">
        <v>336</v>
      </c>
      <c r="B17" t="s">
        <v>506</v>
      </c>
    </row>
    <row r="22" spans="1:2" x14ac:dyDescent="0.25">
      <c r="A22" t="s">
        <v>14</v>
      </c>
      <c r="B22" t="s">
        <v>354</v>
      </c>
    </row>
    <row r="23" spans="1:2" x14ac:dyDescent="0.25">
      <c r="A23" t="s">
        <v>334</v>
      </c>
      <c r="B23" t="s">
        <v>21</v>
      </c>
    </row>
    <row r="24" spans="1:2" x14ac:dyDescent="0.25">
      <c r="A24" t="s">
        <v>334</v>
      </c>
      <c r="B24" t="s">
        <v>81</v>
      </c>
    </row>
    <row r="25" spans="1:2" x14ac:dyDescent="0.25">
      <c r="A25" t="s">
        <v>335</v>
      </c>
      <c r="B25" t="s">
        <v>86</v>
      </c>
    </row>
    <row r="26" spans="1:2" x14ac:dyDescent="0.25">
      <c r="A26" t="s">
        <v>335</v>
      </c>
      <c r="B26" t="s">
        <v>358</v>
      </c>
    </row>
    <row r="27" spans="1:2" x14ac:dyDescent="0.25">
      <c r="A27" t="s">
        <v>335</v>
      </c>
      <c r="B27" t="s">
        <v>360</v>
      </c>
    </row>
    <row r="28" spans="1:2" x14ac:dyDescent="0.25">
      <c r="A28" t="s">
        <v>335</v>
      </c>
      <c r="B28" t="s">
        <v>362</v>
      </c>
    </row>
    <row r="29" spans="1:2" x14ac:dyDescent="0.25">
      <c r="A29" t="s">
        <v>336</v>
      </c>
      <c r="B29" t="s">
        <v>127</v>
      </c>
    </row>
    <row r="30" spans="1:2" x14ac:dyDescent="0.25">
      <c r="A30" t="s">
        <v>336</v>
      </c>
      <c r="B30" t="s">
        <v>182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7A2F-00D2-48C3-8462-76C749232529}">
  <dimension ref="A2:I123"/>
  <sheetViews>
    <sheetView workbookViewId="0">
      <selection activeCell="H8" sqref="H8"/>
    </sheetView>
  </sheetViews>
  <sheetFormatPr defaultRowHeight="15" x14ac:dyDescent="0.25"/>
  <cols>
    <col min="1" max="1" width="13.85546875" bestFit="1" customWidth="1"/>
    <col min="2" max="3" width="9.28515625" bestFit="1" customWidth="1"/>
    <col min="4" max="4" width="10.5703125" bestFit="1" customWidth="1"/>
    <col min="7" max="7" width="13.7109375" bestFit="1" customWidth="1"/>
    <col min="8" max="8" width="10.42578125" style="88" bestFit="1" customWidth="1"/>
    <col min="9" max="9" width="12.85546875" style="88" bestFit="1" customWidth="1"/>
    <col min="10" max="10" width="12.85546875" bestFit="1" customWidth="1"/>
  </cols>
  <sheetData>
    <row r="2" spans="1:9" x14ac:dyDescent="0.25">
      <c r="A2" t="s">
        <v>13</v>
      </c>
      <c r="B2" t="s">
        <v>10</v>
      </c>
      <c r="C2" t="s">
        <v>11</v>
      </c>
      <c r="D2" t="s">
        <v>12</v>
      </c>
      <c r="G2" s="96" t="s">
        <v>346</v>
      </c>
      <c r="H2" t="s">
        <v>392</v>
      </c>
      <c r="I2" t="s">
        <v>393</v>
      </c>
    </row>
    <row r="3" spans="1:9" x14ac:dyDescent="0.25">
      <c r="A3" t="s">
        <v>0</v>
      </c>
      <c r="B3" s="1">
        <v>32412.03</v>
      </c>
      <c r="C3" s="1">
        <v>33734.97</v>
      </c>
      <c r="D3" s="1">
        <v>66147</v>
      </c>
      <c r="G3" s="97" t="s">
        <v>0</v>
      </c>
      <c r="H3" s="88">
        <v>245974.84</v>
      </c>
      <c r="I3" s="88">
        <v>108787</v>
      </c>
    </row>
    <row r="4" spans="1:9" x14ac:dyDescent="0.25">
      <c r="A4" t="s">
        <v>1</v>
      </c>
      <c r="B4" s="1">
        <v>14922</v>
      </c>
      <c r="C4" s="1">
        <v>15532</v>
      </c>
      <c r="D4" s="1">
        <v>30454</v>
      </c>
      <c r="G4" s="97" t="s">
        <v>1</v>
      </c>
      <c r="H4" s="88">
        <v>219436.64999999997</v>
      </c>
      <c r="I4" s="88">
        <v>93069</v>
      </c>
    </row>
    <row r="5" spans="1:9" x14ac:dyDescent="0.25">
      <c r="A5" t="s">
        <v>2</v>
      </c>
      <c r="B5" s="1">
        <v>94418.099999999991</v>
      </c>
      <c r="C5" s="1">
        <v>98271.900000000009</v>
      </c>
      <c r="D5" s="1">
        <v>192690</v>
      </c>
      <c r="G5" s="97" t="s">
        <v>2</v>
      </c>
      <c r="H5" s="88">
        <v>276915.17867934634</v>
      </c>
      <c r="I5" s="88">
        <v>194308</v>
      </c>
    </row>
    <row r="6" spans="1:9" x14ac:dyDescent="0.25">
      <c r="A6" t="s">
        <v>3</v>
      </c>
      <c r="B6" s="1">
        <v>230097</v>
      </c>
      <c r="C6" s="1">
        <v>214180</v>
      </c>
      <c r="D6" s="1">
        <v>433325</v>
      </c>
      <c r="G6" s="97" t="s">
        <v>238</v>
      </c>
      <c r="H6" s="88">
        <v>1200266.79</v>
      </c>
      <c r="I6" s="88">
        <v>863393</v>
      </c>
    </row>
    <row r="7" spans="1:9" x14ac:dyDescent="0.25">
      <c r="A7" t="s">
        <v>4</v>
      </c>
      <c r="B7" s="1">
        <v>33051</v>
      </c>
      <c r="C7" s="1">
        <v>34400</v>
      </c>
      <c r="D7" s="1">
        <v>67451</v>
      </c>
      <c r="G7" s="97" t="s">
        <v>4</v>
      </c>
      <c r="H7" s="88">
        <v>249419.80000000002</v>
      </c>
      <c r="I7" s="88">
        <v>154249</v>
      </c>
    </row>
    <row r="8" spans="1:9" x14ac:dyDescent="0.25">
      <c r="A8" t="s">
        <v>5</v>
      </c>
      <c r="B8" s="1">
        <v>21249</v>
      </c>
      <c r="C8" s="1">
        <v>22117</v>
      </c>
      <c r="D8" s="1">
        <v>43366</v>
      </c>
      <c r="G8" s="97" t="s">
        <v>5</v>
      </c>
      <c r="H8" s="88">
        <v>374461.9</v>
      </c>
      <c r="I8" s="88">
        <v>91783</v>
      </c>
    </row>
    <row r="9" spans="1:9" x14ac:dyDescent="0.25">
      <c r="A9" t="s">
        <v>6</v>
      </c>
      <c r="B9" s="1">
        <v>170180</v>
      </c>
      <c r="C9" s="1">
        <v>182408</v>
      </c>
      <c r="D9" s="1">
        <v>352588</v>
      </c>
      <c r="G9" s="97" t="s">
        <v>6</v>
      </c>
      <c r="H9" s="88">
        <v>836830.72550000018</v>
      </c>
      <c r="I9" s="88">
        <v>700588</v>
      </c>
    </row>
    <row r="10" spans="1:9" x14ac:dyDescent="0.25">
      <c r="A10" t="s">
        <v>7</v>
      </c>
      <c r="B10" s="1">
        <v>46522.559999999998</v>
      </c>
      <c r="C10" s="1">
        <v>48421.440000000002</v>
      </c>
      <c r="D10" s="1">
        <v>94944</v>
      </c>
      <c r="G10" s="97" t="s">
        <v>7</v>
      </c>
      <c r="H10" s="88">
        <v>374963.71000000008</v>
      </c>
      <c r="I10" s="88">
        <v>140566</v>
      </c>
    </row>
    <row r="11" spans="1:9" x14ac:dyDescent="0.25">
      <c r="A11" t="s">
        <v>8</v>
      </c>
      <c r="B11" s="1">
        <v>2421</v>
      </c>
      <c r="C11" s="1">
        <v>2290</v>
      </c>
      <c r="D11" s="1">
        <v>4711</v>
      </c>
      <c r="G11" s="97" t="s">
        <v>8</v>
      </c>
      <c r="H11" s="88">
        <v>3985.9999999999995</v>
      </c>
      <c r="I11" s="88">
        <v>26686</v>
      </c>
    </row>
    <row r="12" spans="1:9" x14ac:dyDescent="0.25">
      <c r="A12" t="s">
        <v>9</v>
      </c>
      <c r="B12" s="1">
        <v>189702</v>
      </c>
      <c r="C12" s="1">
        <v>188785</v>
      </c>
      <c r="D12" s="1">
        <v>378487</v>
      </c>
      <c r="G12" s="97" t="s">
        <v>9</v>
      </c>
      <c r="H12" s="88">
        <v>623986.91000000015</v>
      </c>
      <c r="I12" s="88">
        <v>532388</v>
      </c>
    </row>
    <row r="13" spans="1:9" x14ac:dyDescent="0.25">
      <c r="B13" s="1">
        <v>834974.69</v>
      </c>
      <c r="C13" s="1">
        <v>840140.31</v>
      </c>
      <c r="D13" s="1">
        <v>1664163</v>
      </c>
      <c r="G13" s="97" t="s">
        <v>317</v>
      </c>
      <c r="H13" s="88">
        <v>4406242.5041793454</v>
      </c>
      <c r="I13" s="88">
        <v>2905817</v>
      </c>
    </row>
    <row r="14" spans="1:9" x14ac:dyDescent="0.25">
      <c r="H14"/>
      <c r="I14"/>
    </row>
    <row r="15" spans="1:9" x14ac:dyDescent="0.25">
      <c r="H15"/>
      <c r="I15"/>
    </row>
    <row r="16" spans="1:9" x14ac:dyDescent="0.25">
      <c r="H16"/>
      <c r="I16"/>
    </row>
    <row r="17" spans="8:9" x14ac:dyDescent="0.25">
      <c r="H17"/>
      <c r="I17"/>
    </row>
    <row r="18" spans="8:9" x14ac:dyDescent="0.25">
      <c r="H18"/>
      <c r="I18"/>
    </row>
    <row r="19" spans="8:9" x14ac:dyDescent="0.25">
      <c r="H19"/>
      <c r="I19"/>
    </row>
    <row r="20" spans="8:9" x14ac:dyDescent="0.25">
      <c r="H20"/>
      <c r="I20"/>
    </row>
    <row r="21" spans="8:9" x14ac:dyDescent="0.25">
      <c r="H21"/>
      <c r="I21"/>
    </row>
    <row r="22" spans="8:9" x14ac:dyDescent="0.25">
      <c r="H22"/>
      <c r="I22"/>
    </row>
    <row r="23" spans="8:9" x14ac:dyDescent="0.25">
      <c r="H23"/>
      <c r="I23"/>
    </row>
    <row r="24" spans="8:9" x14ac:dyDescent="0.25">
      <c r="H24"/>
      <c r="I24"/>
    </row>
    <row r="25" spans="8:9" x14ac:dyDescent="0.25">
      <c r="H25"/>
      <c r="I25"/>
    </row>
    <row r="26" spans="8:9" x14ac:dyDescent="0.25">
      <c r="H26"/>
      <c r="I26"/>
    </row>
    <row r="27" spans="8:9" x14ac:dyDescent="0.25">
      <c r="H27"/>
      <c r="I27"/>
    </row>
    <row r="28" spans="8:9" x14ac:dyDescent="0.25">
      <c r="H28"/>
      <c r="I28"/>
    </row>
    <row r="29" spans="8:9" x14ac:dyDescent="0.25">
      <c r="H29"/>
      <c r="I29"/>
    </row>
    <row r="30" spans="8:9" x14ac:dyDescent="0.25">
      <c r="H30"/>
      <c r="I30"/>
    </row>
    <row r="31" spans="8:9" x14ac:dyDescent="0.25">
      <c r="H31"/>
      <c r="I31"/>
    </row>
    <row r="32" spans="8:9" x14ac:dyDescent="0.25">
      <c r="H32"/>
      <c r="I32"/>
    </row>
    <row r="33" spans="8:9" x14ac:dyDescent="0.25">
      <c r="H33"/>
      <c r="I33"/>
    </row>
    <row r="34" spans="8:9" x14ac:dyDescent="0.25">
      <c r="H34"/>
      <c r="I34"/>
    </row>
    <row r="35" spans="8:9" x14ac:dyDescent="0.25">
      <c r="H35"/>
      <c r="I35"/>
    </row>
    <row r="36" spans="8:9" x14ac:dyDescent="0.25">
      <c r="H36"/>
      <c r="I36"/>
    </row>
    <row r="37" spans="8:9" x14ac:dyDescent="0.25">
      <c r="H37"/>
      <c r="I37"/>
    </row>
    <row r="38" spans="8:9" x14ac:dyDescent="0.25">
      <c r="H38"/>
      <c r="I38"/>
    </row>
    <row r="39" spans="8:9" x14ac:dyDescent="0.25">
      <c r="H39"/>
      <c r="I39"/>
    </row>
    <row r="40" spans="8:9" x14ac:dyDescent="0.25">
      <c r="H40"/>
      <c r="I40"/>
    </row>
    <row r="41" spans="8:9" x14ac:dyDescent="0.25">
      <c r="H41"/>
      <c r="I41"/>
    </row>
    <row r="42" spans="8:9" x14ac:dyDescent="0.25">
      <c r="H42"/>
      <c r="I42"/>
    </row>
    <row r="43" spans="8:9" x14ac:dyDescent="0.25">
      <c r="H43"/>
      <c r="I43"/>
    </row>
    <row r="44" spans="8:9" x14ac:dyDescent="0.25">
      <c r="H44"/>
      <c r="I44"/>
    </row>
    <row r="45" spans="8:9" x14ac:dyDescent="0.25">
      <c r="H45"/>
      <c r="I45"/>
    </row>
    <row r="46" spans="8:9" x14ac:dyDescent="0.25">
      <c r="H46"/>
      <c r="I46"/>
    </row>
    <row r="47" spans="8:9" x14ac:dyDescent="0.25">
      <c r="H47"/>
      <c r="I47"/>
    </row>
    <row r="48" spans="8:9" x14ac:dyDescent="0.25">
      <c r="H48"/>
      <c r="I48"/>
    </row>
    <row r="49" spans="8:9" x14ac:dyDescent="0.25">
      <c r="H49"/>
      <c r="I49"/>
    </row>
    <row r="50" spans="8:9" x14ac:dyDescent="0.25">
      <c r="H50"/>
      <c r="I50"/>
    </row>
    <row r="51" spans="8:9" x14ac:dyDescent="0.25">
      <c r="H51"/>
      <c r="I51"/>
    </row>
    <row r="52" spans="8:9" x14ac:dyDescent="0.25">
      <c r="H52"/>
      <c r="I52"/>
    </row>
    <row r="53" spans="8:9" x14ac:dyDescent="0.25">
      <c r="H53"/>
      <c r="I53"/>
    </row>
    <row r="54" spans="8:9" x14ac:dyDescent="0.25">
      <c r="H54"/>
      <c r="I54"/>
    </row>
    <row r="55" spans="8:9" x14ac:dyDescent="0.25">
      <c r="H55"/>
      <c r="I55"/>
    </row>
    <row r="56" spans="8:9" x14ac:dyDescent="0.25">
      <c r="H56"/>
      <c r="I56"/>
    </row>
    <row r="57" spans="8:9" x14ac:dyDescent="0.25">
      <c r="H57"/>
      <c r="I57"/>
    </row>
    <row r="58" spans="8:9" x14ac:dyDescent="0.25">
      <c r="H58"/>
      <c r="I58"/>
    </row>
    <row r="59" spans="8:9" x14ac:dyDescent="0.25">
      <c r="H59"/>
      <c r="I59"/>
    </row>
    <row r="60" spans="8:9" x14ac:dyDescent="0.25">
      <c r="H60"/>
      <c r="I60"/>
    </row>
    <row r="61" spans="8:9" x14ac:dyDescent="0.25">
      <c r="H61"/>
      <c r="I61"/>
    </row>
    <row r="62" spans="8:9" x14ac:dyDescent="0.25">
      <c r="H62"/>
      <c r="I62"/>
    </row>
    <row r="63" spans="8:9" x14ac:dyDescent="0.25">
      <c r="H63"/>
      <c r="I63"/>
    </row>
    <row r="64" spans="8:9" x14ac:dyDescent="0.25">
      <c r="H64"/>
      <c r="I64"/>
    </row>
    <row r="65" spans="8:9" x14ac:dyDescent="0.25">
      <c r="H65"/>
      <c r="I65"/>
    </row>
    <row r="66" spans="8:9" x14ac:dyDescent="0.25">
      <c r="H66"/>
      <c r="I66"/>
    </row>
    <row r="67" spans="8:9" x14ac:dyDescent="0.25">
      <c r="H67"/>
      <c r="I67"/>
    </row>
    <row r="68" spans="8:9" x14ac:dyDescent="0.25">
      <c r="H68"/>
      <c r="I68"/>
    </row>
    <row r="69" spans="8:9" x14ac:dyDescent="0.25">
      <c r="H69"/>
      <c r="I69"/>
    </row>
    <row r="70" spans="8:9" x14ac:dyDescent="0.25">
      <c r="H70"/>
      <c r="I70"/>
    </row>
    <row r="71" spans="8:9" x14ac:dyDescent="0.25">
      <c r="H71"/>
      <c r="I71"/>
    </row>
    <row r="72" spans="8:9" x14ac:dyDescent="0.25">
      <c r="H72"/>
      <c r="I72"/>
    </row>
    <row r="73" spans="8:9" x14ac:dyDescent="0.25">
      <c r="H73"/>
      <c r="I73"/>
    </row>
    <row r="74" spans="8:9" x14ac:dyDescent="0.25">
      <c r="H74"/>
      <c r="I74"/>
    </row>
    <row r="75" spans="8:9" x14ac:dyDescent="0.25">
      <c r="H75"/>
      <c r="I75"/>
    </row>
    <row r="76" spans="8:9" x14ac:dyDescent="0.25">
      <c r="H76"/>
      <c r="I76"/>
    </row>
    <row r="77" spans="8:9" x14ac:dyDescent="0.25">
      <c r="H77"/>
      <c r="I77"/>
    </row>
    <row r="78" spans="8:9" x14ac:dyDescent="0.25">
      <c r="H78"/>
      <c r="I78"/>
    </row>
    <row r="79" spans="8:9" x14ac:dyDescent="0.25">
      <c r="H79"/>
      <c r="I79"/>
    </row>
    <row r="80" spans="8:9" x14ac:dyDescent="0.25">
      <c r="H80"/>
      <c r="I80"/>
    </row>
    <row r="81" spans="8:9" x14ac:dyDescent="0.25">
      <c r="H81"/>
      <c r="I81"/>
    </row>
    <row r="82" spans="8:9" x14ac:dyDescent="0.25">
      <c r="H82"/>
      <c r="I82"/>
    </row>
    <row r="83" spans="8:9" x14ac:dyDescent="0.25">
      <c r="H83"/>
      <c r="I83"/>
    </row>
    <row r="84" spans="8:9" x14ac:dyDescent="0.25">
      <c r="H84"/>
      <c r="I84"/>
    </row>
    <row r="85" spans="8:9" x14ac:dyDescent="0.25">
      <c r="H85"/>
      <c r="I85"/>
    </row>
    <row r="86" spans="8:9" x14ac:dyDescent="0.25">
      <c r="H86"/>
      <c r="I86"/>
    </row>
    <row r="87" spans="8:9" x14ac:dyDescent="0.25">
      <c r="H87"/>
      <c r="I87"/>
    </row>
    <row r="88" spans="8:9" x14ac:dyDescent="0.25">
      <c r="H88"/>
      <c r="I88"/>
    </row>
    <row r="89" spans="8:9" x14ac:dyDescent="0.25">
      <c r="H89"/>
      <c r="I89"/>
    </row>
    <row r="90" spans="8:9" x14ac:dyDescent="0.25">
      <c r="H90"/>
      <c r="I90"/>
    </row>
    <row r="91" spans="8:9" x14ac:dyDescent="0.25">
      <c r="H91"/>
      <c r="I91"/>
    </row>
    <row r="92" spans="8:9" x14ac:dyDescent="0.25">
      <c r="H92"/>
      <c r="I92"/>
    </row>
    <row r="93" spans="8:9" x14ac:dyDescent="0.25">
      <c r="H93"/>
      <c r="I93"/>
    </row>
    <row r="94" spans="8:9" x14ac:dyDescent="0.25">
      <c r="H94"/>
      <c r="I94"/>
    </row>
    <row r="95" spans="8:9" x14ac:dyDescent="0.25">
      <c r="H95"/>
      <c r="I95"/>
    </row>
    <row r="96" spans="8:9" x14ac:dyDescent="0.25">
      <c r="H96"/>
      <c r="I96"/>
    </row>
    <row r="97" spans="8:9" x14ac:dyDescent="0.25">
      <c r="H97"/>
      <c r="I97"/>
    </row>
    <row r="98" spans="8:9" x14ac:dyDescent="0.25">
      <c r="H98"/>
      <c r="I98"/>
    </row>
    <row r="99" spans="8:9" x14ac:dyDescent="0.25">
      <c r="H99"/>
      <c r="I99"/>
    </row>
    <row r="100" spans="8:9" x14ac:dyDescent="0.25">
      <c r="H100"/>
      <c r="I100"/>
    </row>
    <row r="101" spans="8:9" x14ac:dyDescent="0.25">
      <c r="H101"/>
      <c r="I101"/>
    </row>
    <row r="102" spans="8:9" x14ac:dyDescent="0.25">
      <c r="H102"/>
      <c r="I102"/>
    </row>
    <row r="103" spans="8:9" x14ac:dyDescent="0.25">
      <c r="H103"/>
      <c r="I103"/>
    </row>
    <row r="104" spans="8:9" x14ac:dyDescent="0.25">
      <c r="H104"/>
      <c r="I104"/>
    </row>
    <row r="105" spans="8:9" x14ac:dyDescent="0.25">
      <c r="H105"/>
      <c r="I105"/>
    </row>
    <row r="106" spans="8:9" x14ac:dyDescent="0.25">
      <c r="H106"/>
      <c r="I106"/>
    </row>
    <row r="107" spans="8:9" x14ac:dyDescent="0.25">
      <c r="H107"/>
      <c r="I107"/>
    </row>
    <row r="108" spans="8:9" x14ac:dyDescent="0.25">
      <c r="H108"/>
      <c r="I108"/>
    </row>
    <row r="109" spans="8:9" x14ac:dyDescent="0.25">
      <c r="H109"/>
      <c r="I109"/>
    </row>
    <row r="110" spans="8:9" x14ac:dyDescent="0.25">
      <c r="H110"/>
      <c r="I110"/>
    </row>
    <row r="111" spans="8:9" x14ac:dyDescent="0.25">
      <c r="H111"/>
      <c r="I111"/>
    </row>
    <row r="112" spans="8:9" x14ac:dyDescent="0.25">
      <c r="H112"/>
      <c r="I112"/>
    </row>
    <row r="113" spans="8:9" x14ac:dyDescent="0.25">
      <c r="H113"/>
      <c r="I113"/>
    </row>
    <row r="114" spans="8:9" x14ac:dyDescent="0.25">
      <c r="H114"/>
      <c r="I114"/>
    </row>
    <row r="115" spans="8:9" x14ac:dyDescent="0.25">
      <c r="H115"/>
      <c r="I115"/>
    </row>
    <row r="116" spans="8:9" x14ac:dyDescent="0.25">
      <c r="H116"/>
      <c r="I116"/>
    </row>
    <row r="117" spans="8:9" x14ac:dyDescent="0.25">
      <c r="H117"/>
      <c r="I117"/>
    </row>
    <row r="118" spans="8:9" x14ac:dyDescent="0.25">
      <c r="H118"/>
      <c r="I118"/>
    </row>
    <row r="119" spans="8:9" x14ac:dyDescent="0.25">
      <c r="H119"/>
      <c r="I119"/>
    </row>
    <row r="120" spans="8:9" x14ac:dyDescent="0.25">
      <c r="H120"/>
      <c r="I120"/>
    </row>
    <row r="121" spans="8:9" x14ac:dyDescent="0.25">
      <c r="H121"/>
      <c r="I121"/>
    </row>
    <row r="122" spans="8:9" x14ac:dyDescent="0.25">
      <c r="H122"/>
      <c r="I122"/>
    </row>
    <row r="123" spans="8:9" x14ac:dyDescent="0.25">
      <c r="H123"/>
      <c r="I12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D84A-FB47-447D-9E03-743FF65E5E95}">
  <dimension ref="A3:K41"/>
  <sheetViews>
    <sheetView topLeftCell="A13" workbookViewId="0">
      <selection activeCell="A30" sqref="A30:B41"/>
    </sheetView>
  </sheetViews>
  <sheetFormatPr defaultRowHeight="15" x14ac:dyDescent="0.25"/>
  <cols>
    <col min="1" max="1" width="13.7109375" bestFit="1" customWidth="1"/>
    <col min="2" max="2" width="18.42578125" bestFit="1" customWidth="1"/>
    <col min="3" max="3" width="7.85546875" bestFit="1" customWidth="1"/>
    <col min="4" max="4" width="9.140625" bestFit="1" customWidth="1"/>
    <col min="5" max="5" width="11.28515625" bestFit="1" customWidth="1"/>
    <col min="6" max="6" width="9" bestFit="1" customWidth="1"/>
    <col min="7" max="7" width="10.5703125" bestFit="1" customWidth="1"/>
    <col min="8" max="8" width="15.42578125" bestFit="1" customWidth="1"/>
    <col min="9" max="9" width="18" bestFit="1" customWidth="1"/>
    <col min="10" max="10" width="10" bestFit="1" customWidth="1"/>
    <col min="11" max="11" width="9.140625" bestFit="1" customWidth="1"/>
    <col min="12" max="13" width="9" bestFit="1" customWidth="1"/>
    <col min="14" max="14" width="15.42578125" bestFit="1" customWidth="1"/>
    <col min="15" max="15" width="18" bestFit="1" customWidth="1"/>
  </cols>
  <sheetData>
    <row r="3" spans="1:11" x14ac:dyDescent="0.25">
      <c r="B3" s="96" t="s">
        <v>353</v>
      </c>
    </row>
    <row r="4" spans="1:11" x14ac:dyDescent="0.25">
      <c r="B4" t="s">
        <v>392</v>
      </c>
      <c r="E4" t="s">
        <v>393</v>
      </c>
      <c r="H4" t="s">
        <v>501</v>
      </c>
      <c r="I4" t="s">
        <v>502</v>
      </c>
    </row>
    <row r="5" spans="1:11" x14ac:dyDescent="0.25">
      <c r="A5" s="96" t="s">
        <v>346</v>
      </c>
      <c r="B5" t="s">
        <v>371</v>
      </c>
      <c r="C5" t="s">
        <v>372</v>
      </c>
      <c r="D5" t="s">
        <v>370</v>
      </c>
      <c r="E5" t="s">
        <v>371</v>
      </c>
      <c r="F5" t="s">
        <v>372</v>
      </c>
      <c r="G5" t="s">
        <v>370</v>
      </c>
    </row>
    <row r="6" spans="1:11" x14ac:dyDescent="0.25">
      <c r="A6" s="97" t="s">
        <v>369</v>
      </c>
      <c r="B6" s="113">
        <v>1154641.3663820035</v>
      </c>
      <c r="C6" s="113">
        <v>97431.399902907637</v>
      </c>
      <c r="D6" s="113">
        <v>1015260.0406497357</v>
      </c>
      <c r="E6" s="113">
        <v>831576.5</v>
      </c>
      <c r="F6" s="113">
        <v>66178.25</v>
      </c>
      <c r="G6" s="113">
        <v>676840.25</v>
      </c>
      <c r="H6" s="113">
        <v>2267332.8069346459</v>
      </c>
      <c r="I6" s="113">
        <v>1574595</v>
      </c>
    </row>
    <row r="7" spans="1:11" x14ac:dyDescent="0.25">
      <c r="A7" s="97" t="s">
        <v>373</v>
      </c>
      <c r="B7" s="113">
        <v>1146192.5291193877</v>
      </c>
      <c r="C7" s="113">
        <v>94538.753224256594</v>
      </c>
      <c r="D7" s="113">
        <v>898178.41490105481</v>
      </c>
      <c r="E7" s="113">
        <v>816123.25</v>
      </c>
      <c r="F7" s="113">
        <v>58576.75</v>
      </c>
      <c r="G7" s="113">
        <v>575540</v>
      </c>
      <c r="H7" s="113">
        <v>2138909.6972446996</v>
      </c>
      <c r="I7" s="113">
        <v>1450240</v>
      </c>
    </row>
    <row r="8" spans="1:11" x14ac:dyDescent="0.25">
      <c r="A8" s="97" t="s">
        <v>317</v>
      </c>
      <c r="B8" s="113">
        <v>2300833.8955013915</v>
      </c>
      <c r="C8" s="113">
        <v>191970.15312716417</v>
      </c>
      <c r="D8" s="113">
        <v>1913438.4555507905</v>
      </c>
      <c r="E8" s="113">
        <v>1647699.75</v>
      </c>
      <c r="F8" s="113">
        <v>124755</v>
      </c>
      <c r="G8" s="113">
        <v>1252380.25</v>
      </c>
      <c r="H8" s="113">
        <v>4406242.5041793464</v>
      </c>
      <c r="I8" s="113">
        <v>3024835</v>
      </c>
    </row>
    <row r="14" spans="1:11" x14ac:dyDescent="0.25">
      <c r="H14" s="144">
        <v>4406242.5041793464</v>
      </c>
      <c r="I14" s="144">
        <v>3024835</v>
      </c>
    </row>
    <row r="15" spans="1:11" x14ac:dyDescent="0.25">
      <c r="H15" s="145">
        <f>H14*0.15</f>
        <v>660936.37562690198</v>
      </c>
      <c r="I15" s="145">
        <f>I14*0.15</f>
        <v>453725.25</v>
      </c>
      <c r="K15">
        <f>I15/H15</f>
        <v>0.68648854372652579</v>
      </c>
    </row>
    <row r="20" spans="1:2" x14ac:dyDescent="0.25">
      <c r="A20" s="96" t="s">
        <v>346</v>
      </c>
      <c r="B20" t="s">
        <v>393</v>
      </c>
    </row>
    <row r="21" spans="1:2" x14ac:dyDescent="0.25">
      <c r="A21" s="97" t="s">
        <v>328</v>
      </c>
      <c r="B21" s="98">
        <v>1577738</v>
      </c>
    </row>
    <row r="22" spans="1:2" x14ac:dyDescent="0.25">
      <c r="A22" s="97" t="s">
        <v>327</v>
      </c>
      <c r="B22" s="98">
        <v>950635</v>
      </c>
    </row>
    <row r="23" spans="1:2" x14ac:dyDescent="0.25">
      <c r="A23" s="97" t="s">
        <v>326</v>
      </c>
      <c r="B23" s="98">
        <v>408769</v>
      </c>
    </row>
    <row r="24" spans="1:2" x14ac:dyDescent="0.25">
      <c r="A24" s="97" t="s">
        <v>329</v>
      </c>
      <c r="B24" s="98">
        <v>87693</v>
      </c>
    </row>
    <row r="25" spans="1:2" x14ac:dyDescent="0.25">
      <c r="A25" s="97" t="s">
        <v>317</v>
      </c>
      <c r="B25" s="98">
        <v>3024835</v>
      </c>
    </row>
    <row r="30" spans="1:2" x14ac:dyDescent="0.25">
      <c r="A30" s="96" t="s">
        <v>346</v>
      </c>
      <c r="B30" t="s">
        <v>503</v>
      </c>
    </row>
    <row r="31" spans="1:2" x14ac:dyDescent="0.25">
      <c r="A31" s="97" t="s">
        <v>0</v>
      </c>
      <c r="B31" s="113">
        <v>0</v>
      </c>
    </row>
    <row r="32" spans="1:2" x14ac:dyDescent="0.25">
      <c r="A32" s="97" t="s">
        <v>1</v>
      </c>
      <c r="B32" s="113">
        <v>20400</v>
      </c>
    </row>
    <row r="33" spans="1:2" x14ac:dyDescent="0.25">
      <c r="A33" s="97" t="s">
        <v>2</v>
      </c>
      <c r="B33" s="113">
        <v>0</v>
      </c>
    </row>
    <row r="34" spans="1:2" x14ac:dyDescent="0.25">
      <c r="A34" s="97" t="s">
        <v>238</v>
      </c>
      <c r="B34" s="113">
        <v>558050</v>
      </c>
    </row>
    <row r="35" spans="1:2" x14ac:dyDescent="0.25">
      <c r="A35" s="97" t="s">
        <v>4</v>
      </c>
      <c r="B35" s="113">
        <v>21875</v>
      </c>
    </row>
    <row r="36" spans="1:2" x14ac:dyDescent="0.25">
      <c r="A36" s="97" t="s">
        <v>5</v>
      </c>
      <c r="B36" s="113">
        <v>0</v>
      </c>
    </row>
    <row r="37" spans="1:2" x14ac:dyDescent="0.25">
      <c r="A37" s="97" t="s">
        <v>6</v>
      </c>
      <c r="B37" s="113">
        <v>277765</v>
      </c>
    </row>
    <row r="38" spans="1:2" x14ac:dyDescent="0.25">
      <c r="A38" s="97" t="s">
        <v>7</v>
      </c>
      <c r="B38" s="113">
        <v>22925</v>
      </c>
    </row>
    <row r="39" spans="1:2" x14ac:dyDescent="0.25">
      <c r="A39" s="97" t="s">
        <v>8</v>
      </c>
      <c r="B39" s="113">
        <v>0</v>
      </c>
    </row>
    <row r="40" spans="1:2" x14ac:dyDescent="0.25">
      <c r="A40" s="97" t="s">
        <v>9</v>
      </c>
      <c r="B40" s="113">
        <v>229291</v>
      </c>
    </row>
    <row r="41" spans="1:2" x14ac:dyDescent="0.25">
      <c r="A41" s="97" t="s">
        <v>317</v>
      </c>
      <c r="B41" s="98">
        <v>1130306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3D4DA-3BFD-417D-B62C-6D387F79548B}">
  <sheetPr>
    <tabColor rgb="FF7030A0"/>
  </sheetPr>
  <dimension ref="A1:AL362"/>
  <sheetViews>
    <sheetView topLeftCell="S1" workbookViewId="0">
      <selection activeCell="H353" sqref="H353"/>
    </sheetView>
  </sheetViews>
  <sheetFormatPr defaultRowHeight="15" x14ac:dyDescent="0.25"/>
  <cols>
    <col min="1" max="1" width="8.140625" customWidth="1"/>
    <col min="2" max="2" width="13.7109375" hidden="1" customWidth="1"/>
    <col min="3" max="3" width="7.42578125" hidden="1" customWidth="1"/>
    <col min="4" max="4" width="13.7109375" bestFit="1" customWidth="1"/>
    <col min="5" max="5" width="19" bestFit="1" customWidth="1"/>
    <col min="6" max="6" width="14.42578125" customWidth="1"/>
    <col min="7" max="7" width="8" bestFit="1" customWidth="1"/>
    <col min="9" max="9" width="12.28515625" bestFit="1" customWidth="1"/>
    <col min="10" max="10" width="11.7109375" style="113" bestFit="1" customWidth="1"/>
    <col min="11" max="11" width="15.5703125" style="113" bestFit="1" customWidth="1"/>
    <col min="12" max="12" width="15" style="113" bestFit="1" customWidth="1"/>
    <col min="13" max="13" width="17.28515625" style="113" bestFit="1" customWidth="1"/>
    <col min="14" max="14" width="14.42578125" style="113" bestFit="1" customWidth="1"/>
    <col min="15" max="15" width="12.7109375" style="113" bestFit="1" customWidth="1"/>
    <col min="16" max="16" width="10.7109375" style="87" bestFit="1" customWidth="1"/>
    <col min="17" max="17" width="10.5703125" bestFit="1" customWidth="1"/>
    <col min="18" max="18" width="14.42578125" bestFit="1" customWidth="1"/>
    <col min="19" max="19" width="13.85546875" bestFit="1" customWidth="1"/>
    <col min="20" max="20" width="16.140625" bestFit="1" customWidth="1"/>
    <col min="21" max="21" width="13.28515625" bestFit="1" customWidth="1"/>
    <col min="22" max="22" width="11.5703125" bestFit="1" customWidth="1"/>
    <col min="23" max="23" width="12.5703125" style="104" bestFit="1" customWidth="1"/>
    <col min="24" max="24" width="10.5703125" bestFit="1" customWidth="1"/>
    <col min="25" max="25" width="11.5703125" customWidth="1"/>
    <col min="26" max="26" width="11" customWidth="1"/>
    <col min="27" max="27" width="13.28515625" customWidth="1"/>
    <col min="28" max="28" width="10.42578125" customWidth="1"/>
    <col min="29" max="29" width="9" bestFit="1" customWidth="1"/>
    <col min="30" max="30" width="11.140625" bestFit="1" customWidth="1"/>
    <col min="31" max="31" width="10.5703125" style="24" bestFit="1" customWidth="1"/>
    <col min="32" max="32" width="10.85546875" bestFit="1" customWidth="1"/>
  </cols>
  <sheetData>
    <row r="1" spans="1:32" s="105" customFormat="1" x14ac:dyDescent="0.25">
      <c r="A1" s="105" t="s">
        <v>388</v>
      </c>
      <c r="B1" s="105" t="s">
        <v>389</v>
      </c>
      <c r="C1" s="105" t="s">
        <v>390</v>
      </c>
      <c r="D1" s="105" t="s">
        <v>195</v>
      </c>
      <c r="E1" s="105" t="s">
        <v>196</v>
      </c>
      <c r="F1" s="105" t="s">
        <v>197</v>
      </c>
      <c r="G1" s="105" t="s">
        <v>366</v>
      </c>
      <c r="H1" s="105" t="s">
        <v>367</v>
      </c>
      <c r="I1" s="105" t="s">
        <v>338</v>
      </c>
      <c r="J1" s="135" t="s">
        <v>391</v>
      </c>
      <c r="K1" s="135" t="s">
        <v>398</v>
      </c>
      <c r="L1" s="135" t="s">
        <v>399</v>
      </c>
      <c r="M1" s="135" t="s">
        <v>400</v>
      </c>
      <c r="N1" s="135" t="s">
        <v>401</v>
      </c>
      <c r="O1" s="135" t="s">
        <v>402</v>
      </c>
      <c r="P1" s="136" t="s">
        <v>403</v>
      </c>
      <c r="Q1" s="106" t="s">
        <v>381</v>
      </c>
      <c r="R1" s="106" t="s">
        <v>382</v>
      </c>
      <c r="S1" s="106" t="s">
        <v>383</v>
      </c>
      <c r="T1" s="106" t="s">
        <v>384</v>
      </c>
      <c r="U1" s="106" t="s">
        <v>385</v>
      </c>
      <c r="V1" s="106" t="s">
        <v>386</v>
      </c>
      <c r="W1" s="106" t="s">
        <v>387</v>
      </c>
      <c r="X1" s="103" t="s">
        <v>198</v>
      </c>
      <c r="Y1" s="107" t="s">
        <v>374</v>
      </c>
      <c r="Z1" s="107" t="s">
        <v>375</v>
      </c>
      <c r="AA1" s="107" t="s">
        <v>376</v>
      </c>
      <c r="AB1" s="107" t="s">
        <v>377</v>
      </c>
      <c r="AC1" s="107" t="s">
        <v>378</v>
      </c>
      <c r="AD1" s="107" t="s">
        <v>379</v>
      </c>
      <c r="AE1" s="107" t="s">
        <v>380</v>
      </c>
      <c r="AF1" s="9" t="s">
        <v>199</v>
      </c>
    </row>
    <row r="2" spans="1:32" x14ac:dyDescent="0.25">
      <c r="A2" s="108">
        <v>1</v>
      </c>
      <c r="B2" s="108">
        <v>1</v>
      </c>
      <c r="C2" s="108">
        <v>1</v>
      </c>
      <c r="D2" s="108" t="s">
        <v>0</v>
      </c>
      <c r="E2" s="108" t="s">
        <v>200</v>
      </c>
      <c r="F2" s="108" t="s">
        <v>201</v>
      </c>
      <c r="G2" s="108" t="s">
        <v>369</v>
      </c>
      <c r="H2" s="108" t="s">
        <v>371</v>
      </c>
      <c r="I2" s="108" t="s">
        <v>326</v>
      </c>
      <c r="J2" s="133">
        <v>0</v>
      </c>
      <c r="K2" s="133">
        <v>0</v>
      </c>
      <c r="L2" s="133">
        <v>356</v>
      </c>
      <c r="M2" s="133">
        <v>0</v>
      </c>
      <c r="N2" s="133">
        <v>0</v>
      </c>
      <c r="O2" s="133">
        <v>494</v>
      </c>
      <c r="P2" s="132">
        <f>SUM(J2:O2)</f>
        <v>850</v>
      </c>
      <c r="Q2" s="109">
        <v>0</v>
      </c>
      <c r="R2" s="109">
        <v>0</v>
      </c>
      <c r="S2" s="109">
        <v>356</v>
      </c>
      <c r="T2" s="109">
        <v>0</v>
      </c>
      <c r="U2" s="109">
        <v>0</v>
      </c>
      <c r="V2" s="109">
        <v>494.97497495826389</v>
      </c>
      <c r="W2" s="109">
        <v>3894.2807105328993</v>
      </c>
      <c r="X2" s="110">
        <f t="shared" ref="X2:X33" si="0">SUM(Q2:W2)</f>
        <v>4745.2556854911636</v>
      </c>
      <c r="Y2" s="111">
        <v>0</v>
      </c>
      <c r="Z2" s="111">
        <v>0</v>
      </c>
      <c r="AA2" s="111">
        <v>285</v>
      </c>
      <c r="AB2" s="111">
        <v>0</v>
      </c>
      <c r="AC2" s="111">
        <v>0</v>
      </c>
      <c r="AD2" s="111">
        <v>119</v>
      </c>
      <c r="AE2" s="111">
        <v>731</v>
      </c>
      <c r="AF2" s="112">
        <f>SUM(Y2:AE2)</f>
        <v>1135</v>
      </c>
    </row>
    <row r="3" spans="1:32" x14ac:dyDescent="0.25">
      <c r="A3">
        <v>2</v>
      </c>
      <c r="B3">
        <v>2</v>
      </c>
      <c r="C3">
        <v>2</v>
      </c>
      <c r="D3" t="s">
        <v>0</v>
      </c>
      <c r="E3" t="s">
        <v>200</v>
      </c>
      <c r="F3" t="s">
        <v>201</v>
      </c>
      <c r="G3" t="s">
        <v>373</v>
      </c>
      <c r="H3" t="s">
        <v>371</v>
      </c>
      <c r="I3" t="s">
        <v>326</v>
      </c>
      <c r="J3" s="113">
        <v>0</v>
      </c>
      <c r="K3" s="113">
        <v>0</v>
      </c>
      <c r="L3" s="113">
        <v>369</v>
      </c>
      <c r="M3" s="113">
        <v>0</v>
      </c>
      <c r="N3" s="113">
        <v>0</v>
      </c>
      <c r="O3" s="113">
        <v>471</v>
      </c>
      <c r="P3" s="132">
        <f t="shared" ref="P3:P66" si="1">SUM(J3:O3)</f>
        <v>840</v>
      </c>
      <c r="Q3" s="113">
        <v>0</v>
      </c>
      <c r="R3" s="113">
        <v>0</v>
      </c>
      <c r="S3" s="113">
        <v>369</v>
      </c>
      <c r="T3" s="113">
        <v>0</v>
      </c>
      <c r="U3" s="113">
        <v>0</v>
      </c>
      <c r="V3" s="113">
        <v>472.02911519198676</v>
      </c>
      <c r="W3" s="113">
        <v>3712.1601200900673</v>
      </c>
      <c r="X3" s="114">
        <f t="shared" si="0"/>
        <v>4553.1892352820541</v>
      </c>
      <c r="Y3" s="113">
        <v>0</v>
      </c>
      <c r="Z3" s="113">
        <v>0</v>
      </c>
      <c r="AA3" s="113">
        <v>295</v>
      </c>
      <c r="AB3" s="113">
        <v>0</v>
      </c>
      <c r="AC3" s="113">
        <v>0</v>
      </c>
      <c r="AD3" s="113">
        <v>113</v>
      </c>
      <c r="AE3" s="113">
        <v>696</v>
      </c>
      <c r="AF3" s="115">
        <f t="shared" ref="AF3:AF66" si="2">SUM(Y3:AE3)</f>
        <v>1104</v>
      </c>
    </row>
    <row r="4" spans="1:32" x14ac:dyDescent="0.25">
      <c r="A4" s="108">
        <v>3</v>
      </c>
      <c r="B4" s="108">
        <v>3</v>
      </c>
      <c r="C4" s="108">
        <v>3</v>
      </c>
      <c r="D4" s="108" t="s">
        <v>0</v>
      </c>
      <c r="E4" s="108" t="s">
        <v>200</v>
      </c>
      <c r="F4" s="108" t="s">
        <v>201</v>
      </c>
      <c r="G4" s="108" t="s">
        <v>369</v>
      </c>
      <c r="H4" s="108" t="s">
        <v>370</v>
      </c>
      <c r="I4" s="108" t="s">
        <v>326</v>
      </c>
      <c r="J4" s="133">
        <v>0</v>
      </c>
      <c r="K4" s="133">
        <v>0</v>
      </c>
      <c r="L4" s="133">
        <v>246</v>
      </c>
      <c r="M4" s="133">
        <v>0</v>
      </c>
      <c r="N4" s="133">
        <v>0</v>
      </c>
      <c r="O4" s="133">
        <v>476</v>
      </c>
      <c r="P4" s="132">
        <f t="shared" si="1"/>
        <v>722</v>
      </c>
      <c r="Q4" s="109">
        <v>0</v>
      </c>
      <c r="R4" s="109">
        <v>0</v>
      </c>
      <c r="S4" s="109">
        <v>246</v>
      </c>
      <c r="T4" s="109">
        <v>0</v>
      </c>
      <c r="U4" s="109">
        <v>0</v>
      </c>
      <c r="V4" s="109">
        <v>478.58507512520879</v>
      </c>
      <c r="W4" s="109">
        <v>3758.6589942456844</v>
      </c>
      <c r="X4" s="110">
        <f t="shared" si="0"/>
        <v>4483.2440693708932</v>
      </c>
      <c r="Y4" s="111">
        <v>0</v>
      </c>
      <c r="Z4" s="111">
        <v>0</v>
      </c>
      <c r="AA4" s="111">
        <v>197</v>
      </c>
      <c r="AB4" s="111">
        <v>0</v>
      </c>
      <c r="AC4" s="111">
        <v>0</v>
      </c>
      <c r="AD4" s="111">
        <v>114</v>
      </c>
      <c r="AE4" s="111">
        <v>705</v>
      </c>
      <c r="AF4" s="112">
        <f t="shared" si="2"/>
        <v>1016</v>
      </c>
    </row>
    <row r="5" spans="1:32" x14ac:dyDescent="0.25">
      <c r="A5">
        <v>4</v>
      </c>
      <c r="B5">
        <v>4</v>
      </c>
      <c r="C5">
        <v>4</v>
      </c>
      <c r="D5" t="s">
        <v>0</v>
      </c>
      <c r="E5" t="s">
        <v>200</v>
      </c>
      <c r="F5" t="s">
        <v>201</v>
      </c>
      <c r="G5" t="s">
        <v>373</v>
      </c>
      <c r="H5" t="s">
        <v>370</v>
      </c>
      <c r="I5" t="s">
        <v>326</v>
      </c>
      <c r="J5" s="113">
        <v>0</v>
      </c>
      <c r="K5" s="113">
        <v>0</v>
      </c>
      <c r="L5" s="113">
        <v>112</v>
      </c>
      <c r="M5" s="113">
        <v>0</v>
      </c>
      <c r="N5" s="113">
        <v>0</v>
      </c>
      <c r="O5" s="113">
        <v>447</v>
      </c>
      <c r="P5" s="132">
        <f t="shared" si="1"/>
        <v>559</v>
      </c>
      <c r="Q5" s="113">
        <v>0</v>
      </c>
      <c r="R5" s="113">
        <v>0</v>
      </c>
      <c r="S5" s="113">
        <v>112</v>
      </c>
      <c r="T5" s="113">
        <v>0</v>
      </c>
      <c r="U5" s="113">
        <v>0</v>
      </c>
      <c r="V5" s="113">
        <v>445.8052754590986</v>
      </c>
      <c r="W5" s="113">
        <v>3526.1646234676004</v>
      </c>
      <c r="X5" s="114">
        <f t="shared" si="0"/>
        <v>4083.969898926699</v>
      </c>
      <c r="Y5" s="113">
        <v>0</v>
      </c>
      <c r="Z5" s="113">
        <v>0</v>
      </c>
      <c r="AA5" s="113">
        <v>90</v>
      </c>
      <c r="AB5" s="113">
        <v>0</v>
      </c>
      <c r="AC5" s="113">
        <v>0</v>
      </c>
      <c r="AD5" s="113">
        <v>107</v>
      </c>
      <c r="AE5" s="113">
        <v>661</v>
      </c>
      <c r="AF5" s="115">
        <f t="shared" si="2"/>
        <v>858</v>
      </c>
    </row>
    <row r="6" spans="1:32" x14ac:dyDescent="0.25">
      <c r="A6" s="108">
        <v>5</v>
      </c>
      <c r="B6" s="108">
        <v>5</v>
      </c>
      <c r="C6" s="108">
        <v>5</v>
      </c>
      <c r="D6" s="108" t="s">
        <v>0</v>
      </c>
      <c r="E6" s="108" t="s">
        <v>200</v>
      </c>
      <c r="F6" s="108" t="s">
        <v>201</v>
      </c>
      <c r="G6" s="108" t="s">
        <v>369</v>
      </c>
      <c r="H6" s="108" t="s">
        <v>372</v>
      </c>
      <c r="I6" s="108" t="s">
        <v>326</v>
      </c>
      <c r="J6" s="133">
        <v>0</v>
      </c>
      <c r="K6" s="133">
        <v>0</v>
      </c>
      <c r="L6" s="133">
        <v>22</v>
      </c>
      <c r="M6" s="133">
        <v>0</v>
      </c>
      <c r="N6" s="133">
        <v>0</v>
      </c>
      <c r="O6" s="133">
        <v>38</v>
      </c>
      <c r="P6" s="132">
        <f t="shared" si="1"/>
        <v>60</v>
      </c>
      <c r="Q6" s="109">
        <v>0</v>
      </c>
      <c r="R6" s="109">
        <v>0</v>
      </c>
      <c r="S6" s="109">
        <v>22</v>
      </c>
      <c r="T6" s="109">
        <v>0</v>
      </c>
      <c r="U6" s="109">
        <v>0</v>
      </c>
      <c r="V6" s="109">
        <v>36.057779632721207</v>
      </c>
      <c r="W6" s="109">
        <v>302.24268201150863</v>
      </c>
      <c r="X6" s="110">
        <f t="shared" si="0"/>
        <v>360.30046164422981</v>
      </c>
      <c r="Y6" s="111">
        <v>0</v>
      </c>
      <c r="Z6" s="111">
        <v>0</v>
      </c>
      <c r="AA6" s="111">
        <v>18</v>
      </c>
      <c r="AB6" s="111">
        <v>0</v>
      </c>
      <c r="AC6" s="111">
        <v>0</v>
      </c>
      <c r="AD6" s="111">
        <v>9</v>
      </c>
      <c r="AE6" s="111">
        <v>56</v>
      </c>
      <c r="AF6" s="112">
        <f t="shared" si="2"/>
        <v>83</v>
      </c>
    </row>
    <row r="7" spans="1:32" x14ac:dyDescent="0.25">
      <c r="A7">
        <v>6</v>
      </c>
      <c r="B7">
        <v>6</v>
      </c>
      <c r="C7">
        <v>6</v>
      </c>
      <c r="D7" t="s">
        <v>0</v>
      </c>
      <c r="E7" t="s">
        <v>200</v>
      </c>
      <c r="F7" t="s">
        <v>201</v>
      </c>
      <c r="G7" t="s">
        <v>373</v>
      </c>
      <c r="H7" t="s">
        <v>372</v>
      </c>
      <c r="I7" t="s">
        <v>326</v>
      </c>
      <c r="J7" s="113">
        <v>0</v>
      </c>
      <c r="K7" s="113">
        <v>0</v>
      </c>
      <c r="L7" s="113">
        <v>19</v>
      </c>
      <c r="M7" s="113">
        <v>0</v>
      </c>
      <c r="N7" s="113">
        <v>0</v>
      </c>
      <c r="O7" s="113">
        <v>37</v>
      </c>
      <c r="P7" s="132">
        <f t="shared" si="1"/>
        <v>56</v>
      </c>
      <c r="Q7" s="113">
        <v>0</v>
      </c>
      <c r="R7" s="113">
        <v>0</v>
      </c>
      <c r="S7" s="113">
        <v>19</v>
      </c>
      <c r="T7" s="113">
        <v>0</v>
      </c>
      <c r="U7" s="113">
        <v>0</v>
      </c>
      <c r="V7" s="113">
        <v>36.057779632721207</v>
      </c>
      <c r="W7" s="113">
        <v>294.49286965223916</v>
      </c>
      <c r="X7" s="114">
        <f t="shared" si="0"/>
        <v>349.5506492849604</v>
      </c>
      <c r="Y7" s="113">
        <v>0</v>
      </c>
      <c r="Z7" s="113">
        <v>0</v>
      </c>
      <c r="AA7" s="113">
        <v>15</v>
      </c>
      <c r="AB7" s="113">
        <v>0</v>
      </c>
      <c r="AC7" s="113">
        <v>0</v>
      </c>
      <c r="AD7" s="113">
        <v>9</v>
      </c>
      <c r="AE7" s="113">
        <v>55</v>
      </c>
      <c r="AF7" s="115">
        <f t="shared" si="2"/>
        <v>79</v>
      </c>
    </row>
    <row r="8" spans="1:32" x14ac:dyDescent="0.25">
      <c r="A8" s="108">
        <v>7</v>
      </c>
      <c r="B8" s="108">
        <v>7</v>
      </c>
      <c r="C8" s="108">
        <v>1</v>
      </c>
      <c r="D8" s="108" t="s">
        <v>0</v>
      </c>
      <c r="E8" s="108" t="s">
        <v>202</v>
      </c>
      <c r="F8" s="108" t="s">
        <v>203</v>
      </c>
      <c r="G8" s="108" t="s">
        <v>369</v>
      </c>
      <c r="H8" s="108" t="s">
        <v>371</v>
      </c>
      <c r="I8" s="108" t="s">
        <v>326</v>
      </c>
      <c r="J8" s="133">
        <v>0</v>
      </c>
      <c r="K8" s="133">
        <v>0</v>
      </c>
      <c r="L8" s="133">
        <v>0</v>
      </c>
      <c r="M8" s="133">
        <v>0</v>
      </c>
      <c r="N8" s="133">
        <v>0</v>
      </c>
      <c r="O8" s="133">
        <v>0</v>
      </c>
      <c r="P8" s="132">
        <f t="shared" si="1"/>
        <v>0</v>
      </c>
      <c r="Q8" s="109">
        <v>0</v>
      </c>
      <c r="R8" s="109">
        <v>0</v>
      </c>
      <c r="S8" s="109">
        <v>0</v>
      </c>
      <c r="T8" s="109">
        <v>0</v>
      </c>
      <c r="U8" s="109">
        <v>0</v>
      </c>
      <c r="V8" s="109">
        <v>0</v>
      </c>
      <c r="W8" s="109">
        <v>2581.1904761904761</v>
      </c>
      <c r="X8" s="110">
        <f t="shared" si="0"/>
        <v>2581.1904761904761</v>
      </c>
      <c r="Y8" s="111">
        <v>0</v>
      </c>
      <c r="Z8" s="111">
        <v>0</v>
      </c>
      <c r="AA8" s="111">
        <v>0</v>
      </c>
      <c r="AB8" s="111">
        <v>0</v>
      </c>
      <c r="AC8" s="111">
        <v>0</v>
      </c>
      <c r="AD8" s="111">
        <v>0</v>
      </c>
      <c r="AE8" s="111">
        <v>564</v>
      </c>
      <c r="AF8" s="112">
        <f t="shared" si="2"/>
        <v>564</v>
      </c>
    </row>
    <row r="9" spans="1:32" x14ac:dyDescent="0.25">
      <c r="A9">
        <v>8</v>
      </c>
      <c r="B9">
        <v>8</v>
      </c>
      <c r="C9">
        <v>2</v>
      </c>
      <c r="D9" t="s">
        <v>0</v>
      </c>
      <c r="E9" t="s">
        <v>202</v>
      </c>
      <c r="F9" t="s">
        <v>203</v>
      </c>
      <c r="G9" t="s">
        <v>373</v>
      </c>
      <c r="H9" t="s">
        <v>371</v>
      </c>
      <c r="I9" t="s">
        <v>326</v>
      </c>
      <c r="J9" s="113">
        <v>0</v>
      </c>
      <c r="K9" s="113">
        <v>0</v>
      </c>
      <c r="L9" s="113">
        <v>0</v>
      </c>
      <c r="M9" s="113">
        <v>0</v>
      </c>
      <c r="N9" s="113">
        <v>0</v>
      </c>
      <c r="O9" s="113">
        <v>0</v>
      </c>
      <c r="P9" s="132">
        <f t="shared" si="1"/>
        <v>0</v>
      </c>
      <c r="Q9" s="113">
        <v>0</v>
      </c>
      <c r="R9" s="113">
        <v>0</v>
      </c>
      <c r="S9" s="113">
        <v>0</v>
      </c>
      <c r="T9" s="113">
        <v>0</v>
      </c>
      <c r="U9" s="113">
        <v>0</v>
      </c>
      <c r="V9" s="113">
        <v>0</v>
      </c>
      <c r="W9" s="113">
        <v>2458.2766439909296</v>
      </c>
      <c r="X9" s="114">
        <f t="shared" si="0"/>
        <v>2458.2766439909296</v>
      </c>
      <c r="Y9" s="113">
        <v>0</v>
      </c>
      <c r="Z9" s="113">
        <v>0</v>
      </c>
      <c r="AA9" s="113">
        <v>0</v>
      </c>
      <c r="AB9" s="113">
        <v>0</v>
      </c>
      <c r="AC9" s="113">
        <v>0</v>
      </c>
      <c r="AD9" s="113">
        <v>0</v>
      </c>
      <c r="AE9" s="113">
        <v>538</v>
      </c>
      <c r="AF9" s="115">
        <f t="shared" si="2"/>
        <v>538</v>
      </c>
    </row>
    <row r="10" spans="1:32" x14ac:dyDescent="0.25">
      <c r="A10" s="108">
        <v>9</v>
      </c>
      <c r="B10" s="108">
        <v>9</v>
      </c>
      <c r="C10" s="108">
        <v>3</v>
      </c>
      <c r="D10" s="108" t="s">
        <v>0</v>
      </c>
      <c r="E10" s="108" t="s">
        <v>202</v>
      </c>
      <c r="F10" s="108" t="s">
        <v>203</v>
      </c>
      <c r="G10" s="108" t="s">
        <v>369</v>
      </c>
      <c r="H10" s="108" t="s">
        <v>370</v>
      </c>
      <c r="I10" s="108" t="s">
        <v>326</v>
      </c>
      <c r="J10" s="133">
        <v>0</v>
      </c>
      <c r="K10" s="133">
        <v>0</v>
      </c>
      <c r="L10" s="133">
        <v>0</v>
      </c>
      <c r="M10" s="133">
        <v>0</v>
      </c>
      <c r="N10" s="133">
        <v>0</v>
      </c>
      <c r="O10" s="133">
        <v>0</v>
      </c>
      <c r="P10" s="132">
        <f t="shared" si="1"/>
        <v>0</v>
      </c>
      <c r="Q10" s="109">
        <v>0</v>
      </c>
      <c r="R10" s="109">
        <v>0</v>
      </c>
      <c r="S10" s="109">
        <v>0</v>
      </c>
      <c r="T10" s="109">
        <v>0</v>
      </c>
      <c r="U10" s="109">
        <v>0</v>
      </c>
      <c r="V10" s="109">
        <v>0</v>
      </c>
      <c r="W10" s="109">
        <v>2488.1746031746034</v>
      </c>
      <c r="X10" s="110">
        <f t="shared" si="0"/>
        <v>2488.1746031746034</v>
      </c>
      <c r="Y10" s="111">
        <v>0</v>
      </c>
      <c r="Z10" s="111">
        <v>0</v>
      </c>
      <c r="AA10" s="111">
        <v>0</v>
      </c>
      <c r="AB10" s="111">
        <v>0</v>
      </c>
      <c r="AC10" s="111">
        <v>0</v>
      </c>
      <c r="AD10" s="111">
        <v>0</v>
      </c>
      <c r="AE10" s="111">
        <v>544</v>
      </c>
      <c r="AF10" s="112">
        <f t="shared" si="2"/>
        <v>544</v>
      </c>
    </row>
    <row r="11" spans="1:32" x14ac:dyDescent="0.25">
      <c r="A11">
        <v>10</v>
      </c>
      <c r="B11">
        <v>10</v>
      </c>
      <c r="C11">
        <v>4</v>
      </c>
      <c r="D11" t="s">
        <v>0</v>
      </c>
      <c r="E11" t="s">
        <v>202</v>
      </c>
      <c r="F11" t="s">
        <v>203</v>
      </c>
      <c r="G11" t="s">
        <v>373</v>
      </c>
      <c r="H11" t="s">
        <v>370</v>
      </c>
      <c r="I11" t="s">
        <v>326</v>
      </c>
      <c r="J11" s="113">
        <v>0</v>
      </c>
      <c r="K11" s="113">
        <v>0</v>
      </c>
      <c r="L11" s="113">
        <v>0</v>
      </c>
      <c r="M11" s="113">
        <v>0</v>
      </c>
      <c r="N11" s="113">
        <v>0</v>
      </c>
      <c r="O11" s="113">
        <v>0</v>
      </c>
      <c r="P11" s="132">
        <f t="shared" si="1"/>
        <v>0</v>
      </c>
      <c r="Q11" s="113">
        <v>0</v>
      </c>
      <c r="R11" s="113">
        <v>0</v>
      </c>
      <c r="S11" s="113">
        <v>0</v>
      </c>
      <c r="T11" s="113">
        <v>0</v>
      </c>
      <c r="U11" s="113">
        <v>0</v>
      </c>
      <c r="V11" s="113">
        <v>0</v>
      </c>
      <c r="W11" s="113">
        <v>2335.3628117913831</v>
      </c>
      <c r="X11" s="114">
        <f t="shared" si="0"/>
        <v>2335.3628117913831</v>
      </c>
      <c r="Y11" s="113">
        <v>0</v>
      </c>
      <c r="Z11" s="113">
        <v>0</v>
      </c>
      <c r="AA11" s="113">
        <v>0</v>
      </c>
      <c r="AB11" s="113">
        <v>0</v>
      </c>
      <c r="AC11" s="113">
        <v>0</v>
      </c>
      <c r="AD11" s="113">
        <v>0</v>
      </c>
      <c r="AE11" s="113">
        <v>510</v>
      </c>
      <c r="AF11" s="115">
        <f t="shared" si="2"/>
        <v>510</v>
      </c>
    </row>
    <row r="12" spans="1:32" x14ac:dyDescent="0.25">
      <c r="A12" s="108">
        <v>11</v>
      </c>
      <c r="B12" s="108">
        <v>11</v>
      </c>
      <c r="C12" s="108">
        <v>5</v>
      </c>
      <c r="D12" s="108" t="s">
        <v>0</v>
      </c>
      <c r="E12" s="108" t="s">
        <v>202</v>
      </c>
      <c r="F12" s="108" t="s">
        <v>203</v>
      </c>
      <c r="G12" s="108" t="s">
        <v>369</v>
      </c>
      <c r="H12" s="108" t="s">
        <v>372</v>
      </c>
      <c r="I12" s="108" t="s">
        <v>326</v>
      </c>
      <c r="J12" s="133">
        <v>0</v>
      </c>
      <c r="K12" s="133">
        <v>0</v>
      </c>
      <c r="L12" s="133">
        <v>0</v>
      </c>
      <c r="M12" s="133">
        <v>0</v>
      </c>
      <c r="N12" s="133">
        <v>0</v>
      </c>
      <c r="O12" s="133">
        <v>0</v>
      </c>
      <c r="P12" s="132">
        <f t="shared" si="1"/>
        <v>0</v>
      </c>
      <c r="Q12" s="109">
        <v>0</v>
      </c>
      <c r="R12" s="109">
        <v>0</v>
      </c>
      <c r="S12" s="109">
        <v>0</v>
      </c>
      <c r="T12" s="109">
        <v>0</v>
      </c>
      <c r="U12" s="109">
        <v>0</v>
      </c>
      <c r="V12" s="109">
        <v>0</v>
      </c>
      <c r="W12" s="109">
        <v>199.31972789115648</v>
      </c>
      <c r="X12" s="110">
        <f t="shared" si="0"/>
        <v>199.31972789115648</v>
      </c>
      <c r="Y12" s="111">
        <v>0</v>
      </c>
      <c r="Z12" s="111">
        <v>0</v>
      </c>
      <c r="AA12" s="111">
        <v>0</v>
      </c>
      <c r="AB12" s="111">
        <v>0</v>
      </c>
      <c r="AC12" s="111">
        <v>0</v>
      </c>
      <c r="AD12" s="111">
        <v>0</v>
      </c>
      <c r="AE12" s="111">
        <v>44</v>
      </c>
      <c r="AF12" s="112">
        <f t="shared" si="2"/>
        <v>44</v>
      </c>
    </row>
    <row r="13" spans="1:32" x14ac:dyDescent="0.25">
      <c r="A13">
        <v>12</v>
      </c>
      <c r="B13">
        <v>12</v>
      </c>
      <c r="C13">
        <v>6</v>
      </c>
      <c r="D13" t="s">
        <v>0</v>
      </c>
      <c r="E13" t="s">
        <v>202</v>
      </c>
      <c r="F13" t="s">
        <v>203</v>
      </c>
      <c r="G13" t="s">
        <v>373</v>
      </c>
      <c r="H13" t="s">
        <v>372</v>
      </c>
      <c r="I13" t="s">
        <v>326</v>
      </c>
      <c r="J13" s="113">
        <v>0</v>
      </c>
      <c r="K13" s="113">
        <v>0</v>
      </c>
      <c r="L13" s="113">
        <v>0</v>
      </c>
      <c r="M13" s="113">
        <v>0</v>
      </c>
      <c r="N13" s="113">
        <v>0</v>
      </c>
      <c r="O13" s="113">
        <v>0</v>
      </c>
      <c r="P13" s="132">
        <f t="shared" si="1"/>
        <v>0</v>
      </c>
      <c r="Q13" s="113">
        <v>0</v>
      </c>
      <c r="R13" s="113">
        <v>0</v>
      </c>
      <c r="S13" s="113">
        <v>0</v>
      </c>
      <c r="T13" s="113">
        <v>0</v>
      </c>
      <c r="U13" s="113">
        <v>0</v>
      </c>
      <c r="V13" s="113">
        <v>0</v>
      </c>
      <c r="W13" s="113">
        <v>192.67573696145126</v>
      </c>
      <c r="X13" s="114">
        <f t="shared" si="0"/>
        <v>192.67573696145126</v>
      </c>
      <c r="Y13" s="113">
        <v>0</v>
      </c>
      <c r="Z13" s="113">
        <v>0</v>
      </c>
      <c r="AA13" s="113">
        <v>0</v>
      </c>
      <c r="AB13" s="113">
        <v>0</v>
      </c>
      <c r="AC13" s="113">
        <v>0</v>
      </c>
      <c r="AD13" s="113">
        <v>0</v>
      </c>
      <c r="AE13" s="113">
        <v>43</v>
      </c>
      <c r="AF13" s="115">
        <f t="shared" si="2"/>
        <v>43</v>
      </c>
    </row>
    <row r="14" spans="1:32" x14ac:dyDescent="0.25">
      <c r="A14" s="108">
        <v>13</v>
      </c>
      <c r="B14" s="108">
        <v>13</v>
      </c>
      <c r="C14" s="108">
        <v>1</v>
      </c>
      <c r="D14" s="108" t="s">
        <v>0</v>
      </c>
      <c r="E14" s="108" t="s">
        <v>204</v>
      </c>
      <c r="F14" s="108" t="s">
        <v>205</v>
      </c>
      <c r="G14" s="108" t="s">
        <v>369</v>
      </c>
      <c r="H14" s="108" t="s">
        <v>371</v>
      </c>
      <c r="I14" s="108" t="s">
        <v>328</v>
      </c>
      <c r="J14" s="133">
        <v>1107</v>
      </c>
      <c r="K14" s="133">
        <v>0</v>
      </c>
      <c r="L14" s="133">
        <v>0</v>
      </c>
      <c r="M14" s="133">
        <v>289</v>
      </c>
      <c r="N14" s="133">
        <v>0</v>
      </c>
      <c r="O14" s="133">
        <v>2243</v>
      </c>
      <c r="P14" s="132">
        <f t="shared" si="1"/>
        <v>3639</v>
      </c>
      <c r="Q14" s="109">
        <v>1107</v>
      </c>
      <c r="R14" s="109">
        <v>0</v>
      </c>
      <c r="S14" s="109">
        <v>0</v>
      </c>
      <c r="T14" s="109">
        <v>289</v>
      </c>
      <c r="U14" s="109">
        <v>0</v>
      </c>
      <c r="V14" s="109">
        <v>2243.2638863185721</v>
      </c>
      <c r="W14" s="109">
        <v>69.167726437756102</v>
      </c>
      <c r="X14" s="110">
        <f t="shared" si="0"/>
        <v>3708.4316127563284</v>
      </c>
      <c r="Y14" s="111">
        <v>498</v>
      </c>
      <c r="Z14" s="111">
        <v>0</v>
      </c>
      <c r="AA14" s="111">
        <v>0</v>
      </c>
      <c r="AB14" s="111">
        <v>231</v>
      </c>
      <c r="AC14" s="111">
        <v>0</v>
      </c>
      <c r="AD14" s="111">
        <v>1302</v>
      </c>
      <c r="AE14" s="111">
        <v>1293</v>
      </c>
      <c r="AF14" s="112">
        <f t="shared" si="2"/>
        <v>3324</v>
      </c>
    </row>
    <row r="15" spans="1:32" x14ac:dyDescent="0.25">
      <c r="A15">
        <v>14</v>
      </c>
      <c r="B15">
        <v>14</v>
      </c>
      <c r="C15">
        <v>2</v>
      </c>
      <c r="D15" t="s">
        <v>0</v>
      </c>
      <c r="E15" t="s">
        <v>204</v>
      </c>
      <c r="F15" t="s">
        <v>205</v>
      </c>
      <c r="G15" t="s">
        <v>373</v>
      </c>
      <c r="H15" t="s">
        <v>371</v>
      </c>
      <c r="I15" t="s">
        <v>328</v>
      </c>
      <c r="J15" s="113">
        <v>1101</v>
      </c>
      <c r="K15" s="113">
        <v>0</v>
      </c>
      <c r="L15" s="113">
        <v>0</v>
      </c>
      <c r="M15" s="113">
        <v>311</v>
      </c>
      <c r="N15" s="113">
        <v>0</v>
      </c>
      <c r="O15" s="113">
        <v>2138</v>
      </c>
      <c r="P15" s="132">
        <f t="shared" si="1"/>
        <v>3550</v>
      </c>
      <c r="Q15" s="113">
        <v>1101</v>
      </c>
      <c r="R15" s="113">
        <v>0</v>
      </c>
      <c r="S15" s="113">
        <v>0</v>
      </c>
      <c r="T15" s="113">
        <v>311</v>
      </c>
      <c r="U15" s="113">
        <v>0</v>
      </c>
      <c r="V15" s="113">
        <v>2138.1722769332446</v>
      </c>
      <c r="W15" s="113">
        <v>65.942489755546134</v>
      </c>
      <c r="X15" s="114">
        <f t="shared" si="0"/>
        <v>3616.1147666887905</v>
      </c>
      <c r="Y15" s="113">
        <v>495</v>
      </c>
      <c r="Z15" s="113">
        <v>0</v>
      </c>
      <c r="AA15" s="113">
        <v>0</v>
      </c>
      <c r="AB15" s="113">
        <v>249</v>
      </c>
      <c r="AC15" s="113">
        <v>0</v>
      </c>
      <c r="AD15" s="113">
        <v>1244</v>
      </c>
      <c r="AE15" s="113">
        <v>1233</v>
      </c>
      <c r="AF15" s="115">
        <f t="shared" si="2"/>
        <v>3221</v>
      </c>
    </row>
    <row r="16" spans="1:32" x14ac:dyDescent="0.25">
      <c r="A16" s="108">
        <v>15</v>
      </c>
      <c r="B16" s="108">
        <v>15</v>
      </c>
      <c r="C16" s="108">
        <v>3</v>
      </c>
      <c r="D16" s="108" t="s">
        <v>0</v>
      </c>
      <c r="E16" s="108" t="s">
        <v>204</v>
      </c>
      <c r="F16" s="108" t="s">
        <v>205</v>
      </c>
      <c r="G16" s="108" t="s">
        <v>369</v>
      </c>
      <c r="H16" s="108" t="s">
        <v>370</v>
      </c>
      <c r="I16" s="108" t="s">
        <v>328</v>
      </c>
      <c r="J16" s="133">
        <v>1429</v>
      </c>
      <c r="K16" s="133">
        <v>0</v>
      </c>
      <c r="L16" s="133">
        <v>0</v>
      </c>
      <c r="M16" s="133">
        <v>343</v>
      </c>
      <c r="N16" s="133">
        <v>0</v>
      </c>
      <c r="O16" s="133">
        <v>2163</v>
      </c>
      <c r="P16" s="132">
        <f t="shared" si="1"/>
        <v>3935</v>
      </c>
      <c r="Q16" s="109">
        <v>1429</v>
      </c>
      <c r="R16" s="109">
        <v>0</v>
      </c>
      <c r="S16" s="109">
        <v>0</v>
      </c>
      <c r="T16" s="109">
        <v>343</v>
      </c>
      <c r="U16" s="109">
        <v>0</v>
      </c>
      <c r="V16" s="109">
        <v>2163.7085558493054</v>
      </c>
      <c r="W16" s="109">
        <v>66.719655221138908</v>
      </c>
      <c r="X16" s="110">
        <f t="shared" si="0"/>
        <v>4002.4282110704444</v>
      </c>
      <c r="Y16" s="111">
        <v>643</v>
      </c>
      <c r="Z16" s="111">
        <v>0</v>
      </c>
      <c r="AA16" s="111">
        <v>0</v>
      </c>
      <c r="AB16" s="111">
        <v>274</v>
      </c>
      <c r="AC16" s="111">
        <v>0</v>
      </c>
      <c r="AD16" s="111">
        <v>1236</v>
      </c>
      <c r="AE16" s="111">
        <v>1247</v>
      </c>
      <c r="AF16" s="112">
        <f t="shared" si="2"/>
        <v>3400</v>
      </c>
    </row>
    <row r="17" spans="1:32" x14ac:dyDescent="0.25">
      <c r="A17">
        <v>16</v>
      </c>
      <c r="B17">
        <v>16</v>
      </c>
      <c r="C17">
        <v>4</v>
      </c>
      <c r="D17" t="s">
        <v>0</v>
      </c>
      <c r="E17" t="s">
        <v>204</v>
      </c>
      <c r="F17" t="s">
        <v>205</v>
      </c>
      <c r="G17" t="s">
        <v>373</v>
      </c>
      <c r="H17" t="s">
        <v>370</v>
      </c>
      <c r="I17" t="s">
        <v>328</v>
      </c>
      <c r="J17" s="113">
        <v>1436</v>
      </c>
      <c r="K17" s="113">
        <v>0</v>
      </c>
      <c r="L17" s="113">
        <v>0</v>
      </c>
      <c r="M17" s="113">
        <v>233</v>
      </c>
      <c r="N17" s="113">
        <v>0</v>
      </c>
      <c r="O17" s="113">
        <v>2029</v>
      </c>
      <c r="P17" s="132">
        <f t="shared" si="1"/>
        <v>3698</v>
      </c>
      <c r="Q17" s="113">
        <v>1436</v>
      </c>
      <c r="R17" s="113">
        <v>0</v>
      </c>
      <c r="S17" s="113">
        <v>0</v>
      </c>
      <c r="T17" s="113">
        <v>233</v>
      </c>
      <c r="U17" s="113">
        <v>0</v>
      </c>
      <c r="V17" s="113">
        <v>2029.1520092531391</v>
      </c>
      <c r="W17" s="113">
        <v>62.600678253497243</v>
      </c>
      <c r="X17" s="114">
        <f t="shared" si="0"/>
        <v>3760.7526875066364</v>
      </c>
      <c r="Y17" s="113">
        <v>646</v>
      </c>
      <c r="Z17" s="113">
        <v>0</v>
      </c>
      <c r="AA17" s="113">
        <v>0</v>
      </c>
      <c r="AB17" s="113">
        <v>186</v>
      </c>
      <c r="AC17" s="113">
        <v>0</v>
      </c>
      <c r="AD17" s="113">
        <v>1162</v>
      </c>
      <c r="AE17" s="113">
        <v>1170</v>
      </c>
      <c r="AF17" s="115">
        <f t="shared" si="2"/>
        <v>3164</v>
      </c>
    </row>
    <row r="18" spans="1:32" x14ac:dyDescent="0.25">
      <c r="A18" s="108">
        <v>17</v>
      </c>
      <c r="B18" s="108">
        <v>17</v>
      </c>
      <c r="C18" s="108">
        <v>5</v>
      </c>
      <c r="D18" s="108" t="s">
        <v>0</v>
      </c>
      <c r="E18" s="108" t="s">
        <v>204</v>
      </c>
      <c r="F18" s="108" t="s">
        <v>205</v>
      </c>
      <c r="G18" s="108" t="s">
        <v>369</v>
      </c>
      <c r="H18" s="108" t="s">
        <v>372</v>
      </c>
      <c r="I18" s="108" t="s">
        <v>328</v>
      </c>
      <c r="J18" s="133">
        <v>114</v>
      </c>
      <c r="K18" s="133">
        <v>0</v>
      </c>
      <c r="L18" s="133">
        <v>0</v>
      </c>
      <c r="M18" s="133">
        <v>37</v>
      </c>
      <c r="N18" s="133">
        <v>0</v>
      </c>
      <c r="O18" s="133">
        <v>173</v>
      </c>
      <c r="P18" s="132">
        <f t="shared" si="1"/>
        <v>324</v>
      </c>
      <c r="Q18" s="109">
        <v>114</v>
      </c>
      <c r="R18" s="109">
        <v>0</v>
      </c>
      <c r="S18" s="109">
        <v>0</v>
      </c>
      <c r="T18" s="109">
        <v>37</v>
      </c>
      <c r="U18" s="109">
        <v>0</v>
      </c>
      <c r="V18" s="109">
        <v>172.86096497025775</v>
      </c>
      <c r="W18" s="109">
        <v>5.3624417125900807</v>
      </c>
      <c r="X18" s="110">
        <f t="shared" si="0"/>
        <v>329.22340668284784</v>
      </c>
      <c r="Y18" s="111">
        <v>51</v>
      </c>
      <c r="Z18" s="111">
        <v>0</v>
      </c>
      <c r="AA18" s="111">
        <v>0</v>
      </c>
      <c r="AB18" s="111">
        <v>30</v>
      </c>
      <c r="AC18" s="111">
        <v>0</v>
      </c>
      <c r="AD18" s="111">
        <v>108</v>
      </c>
      <c r="AE18" s="111">
        <v>100</v>
      </c>
      <c r="AF18" s="112">
        <f t="shared" si="2"/>
        <v>289</v>
      </c>
    </row>
    <row r="19" spans="1:32" x14ac:dyDescent="0.25">
      <c r="A19">
        <v>18</v>
      </c>
      <c r="B19">
        <v>18</v>
      </c>
      <c r="C19">
        <v>6</v>
      </c>
      <c r="D19" t="s">
        <v>0</v>
      </c>
      <c r="E19" t="s">
        <v>204</v>
      </c>
      <c r="F19" t="s">
        <v>205</v>
      </c>
      <c r="G19" t="s">
        <v>373</v>
      </c>
      <c r="H19" t="s">
        <v>372</v>
      </c>
      <c r="I19" t="s">
        <v>328</v>
      </c>
      <c r="J19" s="113">
        <v>114</v>
      </c>
      <c r="K19" s="113">
        <v>0</v>
      </c>
      <c r="L19" s="113">
        <v>0</v>
      </c>
      <c r="M19" s="113">
        <v>47</v>
      </c>
      <c r="N19" s="113">
        <v>0</v>
      </c>
      <c r="O19" s="113">
        <v>169</v>
      </c>
      <c r="P19" s="132">
        <f t="shared" si="1"/>
        <v>330</v>
      </c>
      <c r="Q19" s="113">
        <v>114</v>
      </c>
      <c r="R19" s="113">
        <v>0</v>
      </c>
      <c r="S19" s="113">
        <v>0</v>
      </c>
      <c r="T19" s="113">
        <v>47</v>
      </c>
      <c r="U19" s="113">
        <v>0</v>
      </c>
      <c r="V19" s="113">
        <v>168.93230667547914</v>
      </c>
      <c r="W19" s="113">
        <v>5.2070086194715275</v>
      </c>
      <c r="X19" s="114">
        <f t="shared" si="0"/>
        <v>335.13931529495068</v>
      </c>
      <c r="Y19" s="113">
        <v>51</v>
      </c>
      <c r="Z19" s="113">
        <v>0</v>
      </c>
      <c r="AA19" s="113">
        <v>0</v>
      </c>
      <c r="AB19" s="113">
        <v>38</v>
      </c>
      <c r="AC19" s="113">
        <v>0</v>
      </c>
      <c r="AD19" s="113">
        <v>107</v>
      </c>
      <c r="AE19" s="113">
        <v>98</v>
      </c>
      <c r="AF19" s="115">
        <f t="shared" si="2"/>
        <v>294</v>
      </c>
    </row>
    <row r="20" spans="1:32" x14ac:dyDescent="0.25">
      <c r="A20" s="108">
        <v>19</v>
      </c>
      <c r="B20" s="108">
        <v>19</v>
      </c>
      <c r="C20" s="108">
        <v>1</v>
      </c>
      <c r="D20" s="108" t="s">
        <v>0</v>
      </c>
      <c r="E20" s="108" t="s">
        <v>206</v>
      </c>
      <c r="F20" s="108" t="s">
        <v>207</v>
      </c>
      <c r="G20" s="108" t="s">
        <v>369</v>
      </c>
      <c r="H20" s="108" t="s">
        <v>371</v>
      </c>
      <c r="I20" s="108" t="s">
        <v>326</v>
      </c>
      <c r="J20" s="133">
        <v>0</v>
      </c>
      <c r="K20" s="133">
        <v>0</v>
      </c>
      <c r="L20" s="133">
        <v>17609</v>
      </c>
      <c r="M20" s="133">
        <v>0</v>
      </c>
      <c r="N20" s="133">
        <v>0</v>
      </c>
      <c r="O20" s="133">
        <v>13688</v>
      </c>
      <c r="P20" s="132">
        <f t="shared" si="1"/>
        <v>31297</v>
      </c>
      <c r="Q20" s="109">
        <v>0</v>
      </c>
      <c r="R20" s="109">
        <v>0</v>
      </c>
      <c r="S20" s="109">
        <v>17609</v>
      </c>
      <c r="T20" s="109">
        <v>0</v>
      </c>
      <c r="U20" s="109">
        <v>0</v>
      </c>
      <c r="V20" s="109">
        <v>13688.722757624977</v>
      </c>
      <c r="W20" s="109">
        <v>16060.656502954762</v>
      </c>
      <c r="X20" s="110">
        <f t="shared" si="0"/>
        <v>47358.379260579743</v>
      </c>
      <c r="Y20" s="111">
        <v>0</v>
      </c>
      <c r="Z20" s="111">
        <v>0</v>
      </c>
      <c r="AA20" s="111">
        <v>14087</v>
      </c>
      <c r="AB20" s="111">
        <v>0</v>
      </c>
      <c r="AC20" s="111">
        <v>0</v>
      </c>
      <c r="AD20" s="111">
        <v>3285</v>
      </c>
      <c r="AE20" s="111">
        <v>4684</v>
      </c>
      <c r="AF20" s="112">
        <f t="shared" si="2"/>
        <v>22056</v>
      </c>
    </row>
    <row r="21" spans="1:32" x14ac:dyDescent="0.25">
      <c r="A21">
        <v>20</v>
      </c>
      <c r="B21">
        <v>20</v>
      </c>
      <c r="C21">
        <v>2</v>
      </c>
      <c r="D21" t="s">
        <v>0</v>
      </c>
      <c r="E21" t="s">
        <v>206</v>
      </c>
      <c r="F21" t="s">
        <v>207</v>
      </c>
      <c r="G21" t="s">
        <v>373</v>
      </c>
      <c r="H21" t="s">
        <v>371</v>
      </c>
      <c r="I21" t="s">
        <v>326</v>
      </c>
      <c r="J21" s="113">
        <v>0</v>
      </c>
      <c r="K21" s="113">
        <v>0</v>
      </c>
      <c r="L21" s="113">
        <v>17947</v>
      </c>
      <c r="M21" s="113">
        <v>0</v>
      </c>
      <c r="N21" s="113">
        <v>0</v>
      </c>
      <c r="O21" s="113">
        <v>13047</v>
      </c>
      <c r="P21" s="132">
        <f t="shared" si="1"/>
        <v>30994</v>
      </c>
      <c r="Q21" s="113">
        <v>0</v>
      </c>
      <c r="R21" s="113">
        <v>0</v>
      </c>
      <c r="S21" s="113">
        <v>17947</v>
      </c>
      <c r="T21" s="113">
        <v>0</v>
      </c>
      <c r="U21" s="113">
        <v>0</v>
      </c>
      <c r="V21" s="113">
        <v>13047.16616735848</v>
      </c>
      <c r="W21" s="113">
        <v>15306.129016238763</v>
      </c>
      <c r="X21" s="114">
        <f t="shared" si="0"/>
        <v>46300.295183597249</v>
      </c>
      <c r="Y21" s="113">
        <v>0</v>
      </c>
      <c r="Z21" s="113">
        <v>0</v>
      </c>
      <c r="AA21" s="113">
        <v>14358</v>
      </c>
      <c r="AB21" s="113">
        <v>0</v>
      </c>
      <c r="AC21" s="113">
        <v>0</v>
      </c>
      <c r="AD21" s="113">
        <v>3131</v>
      </c>
      <c r="AE21" s="113">
        <v>4465</v>
      </c>
      <c r="AF21" s="115">
        <f t="shared" si="2"/>
        <v>21954</v>
      </c>
    </row>
    <row r="22" spans="1:32" x14ac:dyDescent="0.25">
      <c r="A22" s="108">
        <v>21</v>
      </c>
      <c r="B22" s="108">
        <v>21</v>
      </c>
      <c r="C22" s="108">
        <v>3</v>
      </c>
      <c r="D22" s="108" t="s">
        <v>0</v>
      </c>
      <c r="E22" s="108" t="s">
        <v>206</v>
      </c>
      <c r="F22" s="108" t="s">
        <v>207</v>
      </c>
      <c r="G22" s="108" t="s">
        <v>369</v>
      </c>
      <c r="H22" s="108" t="s">
        <v>370</v>
      </c>
      <c r="I22" s="108" t="s">
        <v>326</v>
      </c>
      <c r="J22" s="133">
        <v>0</v>
      </c>
      <c r="K22" s="133">
        <v>0</v>
      </c>
      <c r="L22" s="133">
        <v>14055</v>
      </c>
      <c r="M22" s="133">
        <v>0</v>
      </c>
      <c r="N22" s="133">
        <v>0</v>
      </c>
      <c r="O22" s="133">
        <v>13201</v>
      </c>
      <c r="P22" s="132">
        <f t="shared" si="1"/>
        <v>27256</v>
      </c>
      <c r="Q22" s="109">
        <v>0</v>
      </c>
      <c r="R22" s="109">
        <v>0</v>
      </c>
      <c r="S22" s="109">
        <v>14055</v>
      </c>
      <c r="T22" s="109">
        <v>0</v>
      </c>
      <c r="U22" s="109">
        <v>0</v>
      </c>
      <c r="V22" s="109">
        <v>13197.735571196536</v>
      </c>
      <c r="W22" s="109">
        <v>15490.005462581317</v>
      </c>
      <c r="X22" s="110">
        <f t="shared" si="0"/>
        <v>42742.741033777857</v>
      </c>
      <c r="Y22" s="111">
        <v>0</v>
      </c>
      <c r="Z22" s="111">
        <v>0</v>
      </c>
      <c r="AA22" s="111">
        <v>11244</v>
      </c>
      <c r="AB22" s="111">
        <v>0</v>
      </c>
      <c r="AC22" s="111">
        <v>0</v>
      </c>
      <c r="AD22" s="111">
        <v>3168</v>
      </c>
      <c r="AE22" s="111">
        <v>4518</v>
      </c>
      <c r="AF22" s="112">
        <f t="shared" si="2"/>
        <v>18930</v>
      </c>
    </row>
    <row r="23" spans="1:32" x14ac:dyDescent="0.25">
      <c r="A23">
        <v>22</v>
      </c>
      <c r="B23">
        <v>22</v>
      </c>
      <c r="C23">
        <v>4</v>
      </c>
      <c r="D23" t="s">
        <v>0</v>
      </c>
      <c r="E23" t="s">
        <v>206</v>
      </c>
      <c r="F23" t="s">
        <v>207</v>
      </c>
      <c r="G23" t="s">
        <v>373</v>
      </c>
      <c r="H23" t="s">
        <v>370</v>
      </c>
      <c r="I23" t="s">
        <v>326</v>
      </c>
      <c r="J23" s="113">
        <v>0</v>
      </c>
      <c r="K23" s="113">
        <v>0</v>
      </c>
      <c r="L23" s="113">
        <v>9457</v>
      </c>
      <c r="M23" s="113">
        <v>0</v>
      </c>
      <c r="N23" s="113">
        <v>0</v>
      </c>
      <c r="O23" s="113">
        <v>12384</v>
      </c>
      <c r="P23" s="132">
        <f t="shared" si="1"/>
        <v>21841</v>
      </c>
      <c r="Q23" s="113">
        <v>0</v>
      </c>
      <c r="R23" s="113">
        <v>0</v>
      </c>
      <c r="S23" s="113">
        <v>9457</v>
      </c>
      <c r="T23" s="113">
        <v>0</v>
      </c>
      <c r="U23" s="113">
        <v>0</v>
      </c>
      <c r="V23" s="113">
        <v>12382.696841725321</v>
      </c>
      <c r="W23" s="113">
        <v>14529.409544619357</v>
      </c>
      <c r="X23" s="114">
        <f t="shared" si="0"/>
        <v>36369.106386344676</v>
      </c>
      <c r="Y23" s="113">
        <v>0</v>
      </c>
      <c r="Z23" s="113">
        <v>0</v>
      </c>
      <c r="AA23" s="113">
        <v>7566</v>
      </c>
      <c r="AB23" s="113">
        <v>0</v>
      </c>
      <c r="AC23" s="113">
        <v>0</v>
      </c>
      <c r="AD23" s="113">
        <v>2972</v>
      </c>
      <c r="AE23" s="113">
        <v>4238</v>
      </c>
      <c r="AF23" s="115">
        <f t="shared" si="2"/>
        <v>14776</v>
      </c>
    </row>
    <row r="24" spans="1:32" x14ac:dyDescent="0.25">
      <c r="A24" s="108">
        <v>23</v>
      </c>
      <c r="B24" s="108">
        <v>23</v>
      </c>
      <c r="C24" s="108">
        <v>5</v>
      </c>
      <c r="D24" s="108" t="s">
        <v>0</v>
      </c>
      <c r="E24" s="108" t="s">
        <v>206</v>
      </c>
      <c r="F24" s="108" t="s">
        <v>207</v>
      </c>
      <c r="G24" s="108" t="s">
        <v>369</v>
      </c>
      <c r="H24" s="108" t="s">
        <v>372</v>
      </c>
      <c r="I24" s="108" t="s">
        <v>326</v>
      </c>
      <c r="J24" s="133">
        <v>0</v>
      </c>
      <c r="K24" s="133">
        <v>0</v>
      </c>
      <c r="L24" s="133">
        <v>1258</v>
      </c>
      <c r="M24" s="133">
        <v>0</v>
      </c>
      <c r="N24" s="133">
        <v>0</v>
      </c>
      <c r="O24" s="133">
        <v>1059</v>
      </c>
      <c r="P24" s="132">
        <f t="shared" si="1"/>
        <v>2317</v>
      </c>
      <c r="Q24" s="109">
        <v>0</v>
      </c>
      <c r="R24" s="109">
        <v>0</v>
      </c>
      <c r="S24" s="109">
        <v>1258</v>
      </c>
      <c r="T24" s="109">
        <v>0</v>
      </c>
      <c r="U24" s="109">
        <v>0</v>
      </c>
      <c r="V24" s="109">
        <v>1060.5323226854359</v>
      </c>
      <c r="W24" s="109">
        <v>1242.7511545910513</v>
      </c>
      <c r="X24" s="110">
        <f t="shared" si="0"/>
        <v>3561.2834772764872</v>
      </c>
      <c r="Y24" s="111">
        <v>0</v>
      </c>
      <c r="Z24" s="111">
        <v>0</v>
      </c>
      <c r="AA24" s="111">
        <v>1006</v>
      </c>
      <c r="AB24" s="111">
        <v>0</v>
      </c>
      <c r="AC24" s="111">
        <v>0</v>
      </c>
      <c r="AD24" s="111">
        <v>254</v>
      </c>
      <c r="AE24" s="111">
        <v>362</v>
      </c>
      <c r="AF24" s="112">
        <f t="shared" si="2"/>
        <v>1622</v>
      </c>
    </row>
    <row r="25" spans="1:32" x14ac:dyDescent="0.25">
      <c r="A25">
        <v>24</v>
      </c>
      <c r="B25">
        <v>24</v>
      </c>
      <c r="C25">
        <v>6</v>
      </c>
      <c r="D25" t="s">
        <v>0</v>
      </c>
      <c r="E25" t="s">
        <v>206</v>
      </c>
      <c r="F25" t="s">
        <v>207</v>
      </c>
      <c r="G25" t="s">
        <v>373</v>
      </c>
      <c r="H25" t="s">
        <v>372</v>
      </c>
      <c r="I25" t="s">
        <v>326</v>
      </c>
      <c r="J25" s="113">
        <v>0</v>
      </c>
      <c r="K25" s="113">
        <v>0</v>
      </c>
      <c r="L25" s="113">
        <v>1306</v>
      </c>
      <c r="M25" s="113">
        <v>0</v>
      </c>
      <c r="N25" s="113">
        <v>0</v>
      </c>
      <c r="O25" s="113">
        <v>1032</v>
      </c>
      <c r="P25" s="132">
        <f t="shared" si="1"/>
        <v>2338</v>
      </c>
      <c r="Q25" s="113">
        <v>0</v>
      </c>
      <c r="R25" s="113">
        <v>0</v>
      </c>
      <c r="S25" s="113">
        <v>1306</v>
      </c>
      <c r="T25" s="113">
        <v>0</v>
      </c>
      <c r="U25" s="113">
        <v>0</v>
      </c>
      <c r="V25" s="113">
        <v>1034.3463394092523</v>
      </c>
      <c r="W25" s="113">
        <v>1211.0483190147488</v>
      </c>
      <c r="X25" s="114">
        <f t="shared" si="0"/>
        <v>3551.3946584240011</v>
      </c>
      <c r="Y25" s="113">
        <v>0</v>
      </c>
      <c r="Z25" s="113">
        <v>0</v>
      </c>
      <c r="AA25" s="113">
        <v>1045</v>
      </c>
      <c r="AB25" s="113">
        <v>0</v>
      </c>
      <c r="AC25" s="113">
        <v>0</v>
      </c>
      <c r="AD25" s="113">
        <v>248</v>
      </c>
      <c r="AE25" s="113">
        <v>353</v>
      </c>
      <c r="AF25" s="115">
        <f t="shared" si="2"/>
        <v>1646</v>
      </c>
    </row>
    <row r="26" spans="1:32" x14ac:dyDescent="0.25">
      <c r="A26" s="108">
        <v>25</v>
      </c>
      <c r="B26" s="108">
        <v>25</v>
      </c>
      <c r="C26" s="108">
        <v>1</v>
      </c>
      <c r="D26" s="108" t="s">
        <v>0</v>
      </c>
      <c r="E26" s="108" t="s">
        <v>208</v>
      </c>
      <c r="F26" s="108" t="s">
        <v>209</v>
      </c>
      <c r="G26" s="108" t="s">
        <v>369</v>
      </c>
      <c r="H26" s="108" t="s">
        <v>371</v>
      </c>
      <c r="I26" s="108" t="s">
        <v>326</v>
      </c>
      <c r="J26" s="133">
        <v>0</v>
      </c>
      <c r="K26" s="133">
        <v>0</v>
      </c>
      <c r="L26" s="133">
        <v>434</v>
      </c>
      <c r="M26" s="133">
        <v>0</v>
      </c>
      <c r="N26" s="133">
        <v>0</v>
      </c>
      <c r="O26" s="133">
        <v>1221</v>
      </c>
      <c r="P26" s="132">
        <f t="shared" si="1"/>
        <v>1655</v>
      </c>
      <c r="Q26" s="109">
        <v>0</v>
      </c>
      <c r="R26" s="109">
        <v>0</v>
      </c>
      <c r="S26" s="109">
        <v>434</v>
      </c>
      <c r="T26" s="109">
        <v>0</v>
      </c>
      <c r="U26" s="109">
        <v>0</v>
      </c>
      <c r="V26" s="109">
        <v>1221.698326585695</v>
      </c>
      <c r="W26" s="109">
        <v>3717.1729833357908</v>
      </c>
      <c r="X26" s="110">
        <f t="shared" si="0"/>
        <v>5372.8713099214856</v>
      </c>
      <c r="Y26" s="111">
        <v>0</v>
      </c>
      <c r="Z26" s="111">
        <v>0</v>
      </c>
      <c r="AA26" s="111">
        <v>347</v>
      </c>
      <c r="AB26" s="111">
        <v>0</v>
      </c>
      <c r="AC26" s="111">
        <v>0</v>
      </c>
      <c r="AD26" s="111">
        <v>293</v>
      </c>
      <c r="AE26" s="111">
        <v>1239</v>
      </c>
      <c r="AF26" s="112">
        <f t="shared" si="2"/>
        <v>1879</v>
      </c>
    </row>
    <row r="27" spans="1:32" x14ac:dyDescent="0.25">
      <c r="A27">
        <v>26</v>
      </c>
      <c r="B27">
        <v>26</v>
      </c>
      <c r="C27">
        <v>2</v>
      </c>
      <c r="D27" t="s">
        <v>0</v>
      </c>
      <c r="E27" t="s">
        <v>208</v>
      </c>
      <c r="F27" t="s">
        <v>209</v>
      </c>
      <c r="G27" t="s">
        <v>373</v>
      </c>
      <c r="H27" t="s">
        <v>371</v>
      </c>
      <c r="I27" t="s">
        <v>326</v>
      </c>
      <c r="J27" s="113">
        <v>0</v>
      </c>
      <c r="K27" s="113">
        <v>0</v>
      </c>
      <c r="L27" s="113">
        <v>449</v>
      </c>
      <c r="M27" s="113">
        <v>0</v>
      </c>
      <c r="N27" s="113">
        <v>0</v>
      </c>
      <c r="O27" s="113">
        <v>1164</v>
      </c>
      <c r="P27" s="132">
        <f t="shared" si="1"/>
        <v>1613</v>
      </c>
      <c r="Q27" s="113">
        <v>0</v>
      </c>
      <c r="R27" s="113">
        <v>0</v>
      </c>
      <c r="S27" s="113">
        <v>449</v>
      </c>
      <c r="T27" s="113">
        <v>0</v>
      </c>
      <c r="U27" s="113">
        <v>0</v>
      </c>
      <c r="V27" s="113">
        <v>1162.7423751686911</v>
      </c>
      <c r="W27" s="113">
        <v>3542.8624096740891</v>
      </c>
      <c r="X27" s="114">
        <f t="shared" si="0"/>
        <v>5154.6047848427806</v>
      </c>
      <c r="Y27" s="113">
        <v>0</v>
      </c>
      <c r="Z27" s="113">
        <v>0</v>
      </c>
      <c r="AA27" s="113">
        <v>359</v>
      </c>
      <c r="AB27" s="113">
        <v>0</v>
      </c>
      <c r="AC27" s="113">
        <v>0</v>
      </c>
      <c r="AD27" s="113">
        <v>279</v>
      </c>
      <c r="AE27" s="113">
        <v>1181</v>
      </c>
      <c r="AF27" s="115">
        <f t="shared" si="2"/>
        <v>1819</v>
      </c>
    </row>
    <row r="28" spans="1:32" x14ac:dyDescent="0.25">
      <c r="A28" s="108">
        <v>27</v>
      </c>
      <c r="B28" s="108">
        <v>27</v>
      </c>
      <c r="C28" s="108">
        <v>3</v>
      </c>
      <c r="D28" s="108" t="s">
        <v>0</v>
      </c>
      <c r="E28" s="108" t="s">
        <v>208</v>
      </c>
      <c r="F28" s="108" t="s">
        <v>209</v>
      </c>
      <c r="G28" s="108" t="s">
        <v>369</v>
      </c>
      <c r="H28" s="108" t="s">
        <v>370</v>
      </c>
      <c r="I28" s="108" t="s">
        <v>326</v>
      </c>
      <c r="J28" s="133">
        <v>0</v>
      </c>
      <c r="K28" s="133">
        <v>0</v>
      </c>
      <c r="L28" s="133">
        <v>514</v>
      </c>
      <c r="M28" s="133">
        <v>0</v>
      </c>
      <c r="N28" s="133">
        <v>0</v>
      </c>
      <c r="O28" s="133">
        <v>1178</v>
      </c>
      <c r="P28" s="132">
        <f t="shared" si="1"/>
        <v>1692</v>
      </c>
      <c r="Q28" s="109">
        <v>0</v>
      </c>
      <c r="R28" s="109">
        <v>0</v>
      </c>
      <c r="S28" s="109">
        <v>514</v>
      </c>
      <c r="T28" s="109">
        <v>0</v>
      </c>
      <c r="U28" s="109">
        <v>0</v>
      </c>
      <c r="V28" s="109">
        <v>1175.8436977058029</v>
      </c>
      <c r="W28" s="109">
        <v>3584.2611709187436</v>
      </c>
      <c r="X28" s="110">
        <f t="shared" si="0"/>
        <v>5274.1048686245467</v>
      </c>
      <c r="Y28" s="111">
        <v>0</v>
      </c>
      <c r="Z28" s="111">
        <v>0</v>
      </c>
      <c r="AA28" s="111">
        <v>411</v>
      </c>
      <c r="AB28" s="111">
        <v>0</v>
      </c>
      <c r="AC28" s="111">
        <v>0</v>
      </c>
      <c r="AD28" s="111">
        <v>283</v>
      </c>
      <c r="AE28" s="111">
        <v>1195</v>
      </c>
      <c r="AF28" s="112">
        <f t="shared" si="2"/>
        <v>1889</v>
      </c>
    </row>
    <row r="29" spans="1:32" x14ac:dyDescent="0.25">
      <c r="A29">
        <v>28</v>
      </c>
      <c r="B29">
        <v>28</v>
      </c>
      <c r="C29">
        <v>4</v>
      </c>
      <c r="D29" t="s">
        <v>0</v>
      </c>
      <c r="E29" t="s">
        <v>208</v>
      </c>
      <c r="F29" t="s">
        <v>209</v>
      </c>
      <c r="G29" t="s">
        <v>373</v>
      </c>
      <c r="H29" t="s">
        <v>370</v>
      </c>
      <c r="I29" t="s">
        <v>326</v>
      </c>
      <c r="J29" s="113">
        <v>0</v>
      </c>
      <c r="K29" s="113">
        <v>0</v>
      </c>
      <c r="L29" s="113">
        <v>408</v>
      </c>
      <c r="M29" s="113">
        <v>0</v>
      </c>
      <c r="N29" s="113">
        <v>0</v>
      </c>
      <c r="O29" s="113">
        <v>1105</v>
      </c>
      <c r="P29" s="132">
        <f t="shared" si="1"/>
        <v>1513</v>
      </c>
      <c r="Q29" s="113">
        <v>0</v>
      </c>
      <c r="R29" s="113">
        <v>0</v>
      </c>
      <c r="S29" s="113">
        <v>408</v>
      </c>
      <c r="T29" s="113">
        <v>0</v>
      </c>
      <c r="U29" s="113">
        <v>0</v>
      </c>
      <c r="V29" s="113">
        <v>1103.7864237516869</v>
      </c>
      <c r="W29" s="113">
        <v>3362.0151895000736</v>
      </c>
      <c r="X29" s="114">
        <f t="shared" si="0"/>
        <v>4873.8016132517605</v>
      </c>
      <c r="Y29" s="113">
        <v>0</v>
      </c>
      <c r="Z29" s="113">
        <v>0</v>
      </c>
      <c r="AA29" s="113">
        <v>326</v>
      </c>
      <c r="AB29" s="113">
        <v>0</v>
      </c>
      <c r="AC29" s="113">
        <v>0</v>
      </c>
      <c r="AD29" s="113">
        <v>265</v>
      </c>
      <c r="AE29" s="113">
        <v>1121</v>
      </c>
      <c r="AF29" s="115">
        <f t="shared" si="2"/>
        <v>1712</v>
      </c>
    </row>
    <row r="30" spans="1:32" x14ac:dyDescent="0.25">
      <c r="A30" s="108">
        <v>29</v>
      </c>
      <c r="B30" s="108">
        <v>29</v>
      </c>
      <c r="C30" s="108">
        <v>5</v>
      </c>
      <c r="D30" s="108" t="s">
        <v>0</v>
      </c>
      <c r="E30" s="108" t="s">
        <v>208</v>
      </c>
      <c r="F30" s="108" t="s">
        <v>209</v>
      </c>
      <c r="G30" s="108" t="s">
        <v>369</v>
      </c>
      <c r="H30" s="108" t="s">
        <v>372</v>
      </c>
      <c r="I30" s="108" t="s">
        <v>326</v>
      </c>
      <c r="J30" s="133">
        <v>0</v>
      </c>
      <c r="K30" s="133">
        <v>0</v>
      </c>
      <c r="L30" s="133">
        <v>40</v>
      </c>
      <c r="M30" s="133">
        <v>0</v>
      </c>
      <c r="N30" s="133">
        <v>0</v>
      </c>
      <c r="O30" s="133">
        <v>94</v>
      </c>
      <c r="P30" s="132">
        <f t="shared" si="1"/>
        <v>134</v>
      </c>
      <c r="Q30" s="109">
        <v>0</v>
      </c>
      <c r="R30" s="109">
        <v>0</v>
      </c>
      <c r="S30" s="109">
        <v>40</v>
      </c>
      <c r="T30" s="109">
        <v>0</v>
      </c>
      <c r="U30" s="109">
        <v>0</v>
      </c>
      <c r="V30" s="109">
        <v>94.984588394062087</v>
      </c>
      <c r="W30" s="109">
        <v>287.61244654180797</v>
      </c>
      <c r="X30" s="110">
        <f t="shared" si="0"/>
        <v>422.59703493587006</v>
      </c>
      <c r="Y30" s="111">
        <v>0</v>
      </c>
      <c r="Z30" s="111">
        <v>0</v>
      </c>
      <c r="AA30" s="111">
        <v>32</v>
      </c>
      <c r="AB30" s="111">
        <v>0</v>
      </c>
      <c r="AC30" s="111">
        <v>0</v>
      </c>
      <c r="AD30" s="111">
        <v>23</v>
      </c>
      <c r="AE30" s="111">
        <v>96</v>
      </c>
      <c r="AF30" s="112">
        <f t="shared" si="2"/>
        <v>151</v>
      </c>
    </row>
    <row r="31" spans="1:32" x14ac:dyDescent="0.25">
      <c r="A31">
        <v>30</v>
      </c>
      <c r="B31">
        <v>30</v>
      </c>
      <c r="C31">
        <v>6</v>
      </c>
      <c r="D31" t="s">
        <v>0</v>
      </c>
      <c r="E31" t="s">
        <v>208</v>
      </c>
      <c r="F31" t="s">
        <v>209</v>
      </c>
      <c r="G31" t="s">
        <v>373</v>
      </c>
      <c r="H31" t="s">
        <v>372</v>
      </c>
      <c r="I31" t="s">
        <v>326</v>
      </c>
      <c r="J31" s="113">
        <v>0</v>
      </c>
      <c r="K31" s="113">
        <v>0</v>
      </c>
      <c r="L31" s="113">
        <v>35</v>
      </c>
      <c r="M31" s="113">
        <v>0</v>
      </c>
      <c r="N31" s="113">
        <v>0</v>
      </c>
      <c r="O31" s="113">
        <v>92</v>
      </c>
      <c r="P31" s="132">
        <f t="shared" si="1"/>
        <v>127</v>
      </c>
      <c r="Q31" s="113">
        <v>0</v>
      </c>
      <c r="R31" s="113">
        <v>0</v>
      </c>
      <c r="S31" s="113">
        <v>35</v>
      </c>
      <c r="T31" s="113">
        <v>0</v>
      </c>
      <c r="U31" s="113">
        <v>0</v>
      </c>
      <c r="V31" s="113">
        <v>94.984588394062087</v>
      </c>
      <c r="W31" s="113">
        <v>281.07580002949419</v>
      </c>
      <c r="X31" s="114">
        <f t="shared" si="0"/>
        <v>411.06038842355628</v>
      </c>
      <c r="Y31" s="113">
        <v>0</v>
      </c>
      <c r="Z31" s="113">
        <v>0</v>
      </c>
      <c r="AA31" s="113">
        <v>28</v>
      </c>
      <c r="AB31" s="113">
        <v>0</v>
      </c>
      <c r="AC31" s="113">
        <v>0</v>
      </c>
      <c r="AD31" s="113">
        <v>22</v>
      </c>
      <c r="AE31" s="113">
        <v>93</v>
      </c>
      <c r="AF31" s="115">
        <f t="shared" si="2"/>
        <v>143</v>
      </c>
    </row>
    <row r="32" spans="1:32" x14ac:dyDescent="0.25">
      <c r="A32" s="108">
        <v>31</v>
      </c>
      <c r="B32" s="108">
        <v>31</v>
      </c>
      <c r="C32" s="108">
        <v>1</v>
      </c>
      <c r="D32" s="108" t="s">
        <v>1</v>
      </c>
      <c r="E32" s="108" t="s">
        <v>210</v>
      </c>
      <c r="F32" s="108" t="s">
        <v>211</v>
      </c>
      <c r="G32" s="108" t="s">
        <v>369</v>
      </c>
      <c r="H32" s="108" t="s">
        <v>371</v>
      </c>
      <c r="I32" s="108" t="s">
        <v>329</v>
      </c>
      <c r="J32" s="133">
        <v>0</v>
      </c>
      <c r="K32" s="133">
        <v>0</v>
      </c>
      <c r="L32" s="133">
        <v>0</v>
      </c>
      <c r="M32" s="133">
        <v>0</v>
      </c>
      <c r="N32" s="133">
        <v>0</v>
      </c>
      <c r="O32" s="133">
        <v>0</v>
      </c>
      <c r="P32" s="132">
        <f t="shared" si="1"/>
        <v>0</v>
      </c>
      <c r="Q32" s="109">
        <v>0</v>
      </c>
      <c r="R32" s="109">
        <v>0</v>
      </c>
      <c r="S32" s="109">
        <v>0</v>
      </c>
      <c r="T32" s="109">
        <v>0</v>
      </c>
      <c r="U32" s="109">
        <v>0</v>
      </c>
      <c r="V32" s="109">
        <v>0</v>
      </c>
      <c r="W32" s="109">
        <v>617.30674544559326</v>
      </c>
      <c r="X32" s="110">
        <f t="shared" si="0"/>
        <v>617.30674544559326</v>
      </c>
      <c r="Y32" s="111">
        <v>0</v>
      </c>
      <c r="Z32" s="111">
        <v>0</v>
      </c>
      <c r="AA32" s="111">
        <v>0</v>
      </c>
      <c r="AB32" s="111">
        <v>0</v>
      </c>
      <c r="AC32" s="111">
        <v>0</v>
      </c>
      <c r="AD32" s="111">
        <v>0</v>
      </c>
      <c r="AE32" s="111">
        <v>309</v>
      </c>
      <c r="AF32" s="112">
        <f t="shared" si="2"/>
        <v>309</v>
      </c>
    </row>
    <row r="33" spans="1:32" x14ac:dyDescent="0.25">
      <c r="A33">
        <v>32</v>
      </c>
      <c r="B33">
        <v>32</v>
      </c>
      <c r="C33">
        <v>2</v>
      </c>
      <c r="D33" t="s">
        <v>1</v>
      </c>
      <c r="E33" t="s">
        <v>210</v>
      </c>
      <c r="F33" t="s">
        <v>211</v>
      </c>
      <c r="G33" t="s">
        <v>373</v>
      </c>
      <c r="H33" t="s">
        <v>371</v>
      </c>
      <c r="I33" t="s">
        <v>329</v>
      </c>
      <c r="J33" s="113">
        <v>0</v>
      </c>
      <c r="K33" s="113">
        <v>0</v>
      </c>
      <c r="L33" s="113">
        <v>0</v>
      </c>
      <c r="M33" s="113">
        <v>0</v>
      </c>
      <c r="N33" s="113">
        <v>0</v>
      </c>
      <c r="O33" s="113">
        <v>0</v>
      </c>
      <c r="P33" s="132">
        <f t="shared" si="1"/>
        <v>0</v>
      </c>
      <c r="Q33" s="113">
        <v>0</v>
      </c>
      <c r="R33" s="113">
        <v>0</v>
      </c>
      <c r="S33" s="113">
        <v>0</v>
      </c>
      <c r="T33" s="113">
        <v>0</v>
      </c>
      <c r="U33" s="113">
        <v>0</v>
      </c>
      <c r="V33" s="113">
        <v>0</v>
      </c>
      <c r="W33" s="113">
        <v>611.49679960610536</v>
      </c>
      <c r="X33" s="114">
        <f t="shared" si="0"/>
        <v>611.49679960610536</v>
      </c>
      <c r="Y33" s="113">
        <v>0</v>
      </c>
      <c r="Z33" s="113">
        <v>0</v>
      </c>
      <c r="AA33" s="113">
        <v>0</v>
      </c>
      <c r="AB33" s="113">
        <v>0</v>
      </c>
      <c r="AC33" s="113">
        <v>0</v>
      </c>
      <c r="AD33" s="113">
        <v>0</v>
      </c>
      <c r="AE33" s="113">
        <v>306</v>
      </c>
      <c r="AF33" s="115">
        <f t="shared" si="2"/>
        <v>306</v>
      </c>
    </row>
    <row r="34" spans="1:32" x14ac:dyDescent="0.25">
      <c r="A34" s="108">
        <v>33</v>
      </c>
      <c r="B34" s="108">
        <v>33</v>
      </c>
      <c r="C34" s="108">
        <v>3</v>
      </c>
      <c r="D34" s="108" t="s">
        <v>1</v>
      </c>
      <c r="E34" s="108" t="s">
        <v>210</v>
      </c>
      <c r="F34" s="108" t="s">
        <v>211</v>
      </c>
      <c r="G34" s="108" t="s">
        <v>369</v>
      </c>
      <c r="H34" s="108" t="s">
        <v>370</v>
      </c>
      <c r="I34" s="108" t="s">
        <v>329</v>
      </c>
      <c r="J34" s="133">
        <v>0</v>
      </c>
      <c r="K34" s="133">
        <v>0</v>
      </c>
      <c r="L34" s="133">
        <v>0</v>
      </c>
      <c r="M34" s="133">
        <v>0</v>
      </c>
      <c r="N34" s="133">
        <v>0</v>
      </c>
      <c r="O34" s="133">
        <v>0</v>
      </c>
      <c r="P34" s="132">
        <f t="shared" si="1"/>
        <v>0</v>
      </c>
      <c r="Q34" s="109">
        <v>0</v>
      </c>
      <c r="R34" s="109">
        <v>0</v>
      </c>
      <c r="S34" s="109">
        <v>0</v>
      </c>
      <c r="T34" s="109">
        <v>0</v>
      </c>
      <c r="U34" s="109">
        <v>0</v>
      </c>
      <c r="V34" s="109">
        <v>0</v>
      </c>
      <c r="W34" s="109">
        <v>772.72279665189569</v>
      </c>
      <c r="X34" s="110">
        <f t="shared" ref="X34:X65" si="3">SUM(Q34:W34)</f>
        <v>772.72279665189569</v>
      </c>
      <c r="Y34" s="111">
        <v>0</v>
      </c>
      <c r="Z34" s="111">
        <v>0</v>
      </c>
      <c r="AA34" s="111">
        <v>0</v>
      </c>
      <c r="AB34" s="111">
        <v>0</v>
      </c>
      <c r="AC34" s="111">
        <v>0</v>
      </c>
      <c r="AD34" s="111">
        <v>0</v>
      </c>
      <c r="AE34" s="111">
        <v>386</v>
      </c>
      <c r="AF34" s="112">
        <f t="shared" si="2"/>
        <v>386</v>
      </c>
    </row>
    <row r="35" spans="1:32" x14ac:dyDescent="0.25">
      <c r="A35">
        <v>34</v>
      </c>
      <c r="B35">
        <v>34</v>
      </c>
      <c r="C35">
        <v>4</v>
      </c>
      <c r="D35" t="s">
        <v>1</v>
      </c>
      <c r="E35" t="s">
        <v>210</v>
      </c>
      <c r="F35" t="s">
        <v>211</v>
      </c>
      <c r="G35" t="s">
        <v>373</v>
      </c>
      <c r="H35" t="s">
        <v>370</v>
      </c>
      <c r="I35" t="s">
        <v>329</v>
      </c>
      <c r="J35" s="113">
        <v>0</v>
      </c>
      <c r="K35" s="113">
        <v>0</v>
      </c>
      <c r="L35" s="113">
        <v>0</v>
      </c>
      <c r="M35" s="113">
        <v>0</v>
      </c>
      <c r="N35" s="113">
        <v>0</v>
      </c>
      <c r="O35" s="113">
        <v>0</v>
      </c>
      <c r="P35" s="132">
        <f t="shared" si="1"/>
        <v>0</v>
      </c>
      <c r="Q35" s="113">
        <v>0</v>
      </c>
      <c r="R35" s="113">
        <v>0</v>
      </c>
      <c r="S35" s="113">
        <v>0</v>
      </c>
      <c r="T35" s="113">
        <v>0</v>
      </c>
      <c r="U35" s="113">
        <v>0</v>
      </c>
      <c r="V35" s="113">
        <v>0</v>
      </c>
      <c r="W35" s="113">
        <v>787.24766125061547</v>
      </c>
      <c r="X35" s="114">
        <f t="shared" si="3"/>
        <v>787.24766125061547</v>
      </c>
      <c r="Y35" s="113">
        <v>0</v>
      </c>
      <c r="Z35" s="113">
        <v>0</v>
      </c>
      <c r="AA35" s="113">
        <v>0</v>
      </c>
      <c r="AB35" s="113">
        <v>0</v>
      </c>
      <c r="AC35" s="113">
        <v>0</v>
      </c>
      <c r="AD35" s="113">
        <v>0</v>
      </c>
      <c r="AE35" s="113">
        <v>394</v>
      </c>
      <c r="AF35" s="115">
        <f t="shared" si="2"/>
        <v>394</v>
      </c>
    </row>
    <row r="36" spans="1:32" x14ac:dyDescent="0.25">
      <c r="A36" s="108">
        <v>35</v>
      </c>
      <c r="B36" s="108">
        <v>35</v>
      </c>
      <c r="C36" s="108">
        <v>5</v>
      </c>
      <c r="D36" s="108" t="s">
        <v>1</v>
      </c>
      <c r="E36" s="108" t="s">
        <v>210</v>
      </c>
      <c r="F36" s="108" t="s">
        <v>211</v>
      </c>
      <c r="G36" s="108" t="s">
        <v>369</v>
      </c>
      <c r="H36" s="108" t="s">
        <v>372</v>
      </c>
      <c r="I36" s="108" t="s">
        <v>329</v>
      </c>
      <c r="J36" s="133">
        <v>0</v>
      </c>
      <c r="K36" s="133">
        <v>0</v>
      </c>
      <c r="L36" s="133">
        <v>0</v>
      </c>
      <c r="M36" s="133">
        <v>0</v>
      </c>
      <c r="N36" s="133">
        <v>0</v>
      </c>
      <c r="O36" s="133">
        <v>0</v>
      </c>
      <c r="P36" s="132">
        <f t="shared" si="1"/>
        <v>0</v>
      </c>
      <c r="Q36" s="109">
        <v>0</v>
      </c>
      <c r="R36" s="109">
        <v>0</v>
      </c>
      <c r="S36" s="109">
        <v>0</v>
      </c>
      <c r="T36" s="109">
        <v>0</v>
      </c>
      <c r="U36" s="109">
        <v>0</v>
      </c>
      <c r="V36" s="109">
        <v>0</v>
      </c>
      <c r="W36" s="109">
        <v>82.791728212703106</v>
      </c>
      <c r="X36" s="110">
        <f t="shared" si="3"/>
        <v>82.791728212703106</v>
      </c>
      <c r="Y36" s="111">
        <v>0</v>
      </c>
      <c r="Z36" s="111">
        <v>0</v>
      </c>
      <c r="AA36" s="111">
        <v>0</v>
      </c>
      <c r="AB36" s="111">
        <v>0</v>
      </c>
      <c r="AC36" s="111">
        <v>0</v>
      </c>
      <c r="AD36" s="111">
        <v>0</v>
      </c>
      <c r="AE36" s="111">
        <v>41</v>
      </c>
      <c r="AF36" s="112">
        <f t="shared" si="2"/>
        <v>41</v>
      </c>
    </row>
    <row r="37" spans="1:32" x14ac:dyDescent="0.25">
      <c r="A37">
        <v>36</v>
      </c>
      <c r="B37">
        <v>36</v>
      </c>
      <c r="C37">
        <v>6</v>
      </c>
      <c r="D37" t="s">
        <v>1</v>
      </c>
      <c r="E37" t="s">
        <v>210</v>
      </c>
      <c r="F37" t="s">
        <v>211</v>
      </c>
      <c r="G37" t="s">
        <v>373</v>
      </c>
      <c r="H37" t="s">
        <v>372</v>
      </c>
      <c r="I37" t="s">
        <v>329</v>
      </c>
      <c r="J37" s="113">
        <v>0</v>
      </c>
      <c r="K37" s="113">
        <v>0</v>
      </c>
      <c r="L37" s="113">
        <v>0</v>
      </c>
      <c r="M37" s="113">
        <v>0</v>
      </c>
      <c r="N37" s="113">
        <v>0</v>
      </c>
      <c r="O37" s="113">
        <v>0</v>
      </c>
      <c r="P37" s="132">
        <f t="shared" si="1"/>
        <v>0</v>
      </c>
      <c r="Q37" s="113">
        <v>0</v>
      </c>
      <c r="R37" s="113">
        <v>0</v>
      </c>
      <c r="S37" s="113">
        <v>0</v>
      </c>
      <c r="T37" s="113">
        <v>0</v>
      </c>
      <c r="U37" s="113">
        <v>0</v>
      </c>
      <c r="V37" s="113">
        <v>0</v>
      </c>
      <c r="W37" s="113">
        <v>78.434268833087145</v>
      </c>
      <c r="X37" s="114">
        <f t="shared" si="3"/>
        <v>78.434268833087145</v>
      </c>
      <c r="Y37" s="113">
        <v>0</v>
      </c>
      <c r="Z37" s="113">
        <v>0</v>
      </c>
      <c r="AA37" s="113">
        <v>0</v>
      </c>
      <c r="AB37" s="113">
        <v>0</v>
      </c>
      <c r="AC37" s="113">
        <v>0</v>
      </c>
      <c r="AD37" s="113">
        <v>0</v>
      </c>
      <c r="AE37" s="113">
        <v>39</v>
      </c>
      <c r="AF37" s="115">
        <f t="shared" si="2"/>
        <v>39</v>
      </c>
    </row>
    <row r="38" spans="1:32" x14ac:dyDescent="0.25">
      <c r="A38" s="108">
        <v>37</v>
      </c>
      <c r="B38" s="108">
        <v>37</v>
      </c>
      <c r="C38" s="108">
        <v>1</v>
      </c>
      <c r="D38" s="108" t="s">
        <v>1</v>
      </c>
      <c r="E38" s="108" t="s">
        <v>212</v>
      </c>
      <c r="F38" s="108" t="s">
        <v>213</v>
      </c>
      <c r="G38" s="108" t="s">
        <v>369</v>
      </c>
      <c r="H38" s="108" t="s">
        <v>371</v>
      </c>
      <c r="I38" s="108" t="s">
        <v>329</v>
      </c>
      <c r="J38" s="133">
        <v>0</v>
      </c>
      <c r="K38" s="133">
        <v>0</v>
      </c>
      <c r="L38" s="133">
        <v>0</v>
      </c>
      <c r="M38" s="133">
        <v>0</v>
      </c>
      <c r="N38" s="133">
        <v>0</v>
      </c>
      <c r="O38" s="133">
        <v>0</v>
      </c>
      <c r="P38" s="132">
        <f t="shared" si="1"/>
        <v>0</v>
      </c>
      <c r="Q38" s="109">
        <v>0</v>
      </c>
      <c r="R38" s="109">
        <v>0</v>
      </c>
      <c r="S38" s="109">
        <v>0</v>
      </c>
      <c r="T38" s="109">
        <v>0</v>
      </c>
      <c r="U38" s="109">
        <v>0</v>
      </c>
      <c r="V38" s="109">
        <v>0</v>
      </c>
      <c r="W38" s="109">
        <v>1761.2333218112688</v>
      </c>
      <c r="X38" s="110">
        <f t="shared" si="3"/>
        <v>1761.2333218112688</v>
      </c>
      <c r="Y38" s="111">
        <v>0</v>
      </c>
      <c r="Z38" s="111">
        <v>0</v>
      </c>
      <c r="AA38" s="111">
        <v>0</v>
      </c>
      <c r="AB38" s="111">
        <v>0</v>
      </c>
      <c r="AC38" s="111">
        <v>0</v>
      </c>
      <c r="AD38" s="111">
        <v>0</v>
      </c>
      <c r="AE38" s="111">
        <v>881</v>
      </c>
      <c r="AF38" s="112">
        <f t="shared" si="2"/>
        <v>881</v>
      </c>
    </row>
    <row r="39" spans="1:32" x14ac:dyDescent="0.25">
      <c r="A39">
        <v>38</v>
      </c>
      <c r="B39">
        <v>38</v>
      </c>
      <c r="C39">
        <v>2</v>
      </c>
      <c r="D39" t="s">
        <v>1</v>
      </c>
      <c r="E39" t="s">
        <v>212</v>
      </c>
      <c r="F39" t="s">
        <v>213</v>
      </c>
      <c r="G39" t="s">
        <v>373</v>
      </c>
      <c r="H39" t="s">
        <v>371</v>
      </c>
      <c r="I39" t="s">
        <v>329</v>
      </c>
      <c r="J39" s="113">
        <v>0</v>
      </c>
      <c r="K39" s="113">
        <v>0</v>
      </c>
      <c r="L39" s="113">
        <v>0</v>
      </c>
      <c r="M39" s="113">
        <v>0</v>
      </c>
      <c r="N39" s="113">
        <v>0</v>
      </c>
      <c r="O39" s="113">
        <v>0</v>
      </c>
      <c r="P39" s="132">
        <f t="shared" si="1"/>
        <v>0</v>
      </c>
      <c r="Q39" s="113">
        <v>0</v>
      </c>
      <c r="R39" s="113">
        <v>0</v>
      </c>
      <c r="S39" s="113">
        <v>0</v>
      </c>
      <c r="T39" s="113">
        <v>0</v>
      </c>
      <c r="U39" s="113">
        <v>0</v>
      </c>
      <c r="V39" s="113">
        <v>0</v>
      </c>
      <c r="W39" s="113">
        <v>1743.7953681299689</v>
      </c>
      <c r="X39" s="114">
        <f t="shared" si="3"/>
        <v>1743.7953681299689</v>
      </c>
      <c r="Y39" s="113">
        <v>0</v>
      </c>
      <c r="Z39" s="113">
        <v>0</v>
      </c>
      <c r="AA39" s="113">
        <v>0</v>
      </c>
      <c r="AB39" s="113">
        <v>0</v>
      </c>
      <c r="AC39" s="113">
        <v>0</v>
      </c>
      <c r="AD39" s="113">
        <v>0</v>
      </c>
      <c r="AE39" s="113">
        <v>872</v>
      </c>
      <c r="AF39" s="115">
        <f t="shared" si="2"/>
        <v>872</v>
      </c>
    </row>
    <row r="40" spans="1:32" x14ac:dyDescent="0.25">
      <c r="A40" s="108">
        <v>39</v>
      </c>
      <c r="B40" s="108">
        <v>39</v>
      </c>
      <c r="C40" s="108">
        <v>3</v>
      </c>
      <c r="D40" s="108" t="s">
        <v>1</v>
      </c>
      <c r="E40" s="108" t="s">
        <v>212</v>
      </c>
      <c r="F40" s="108" t="s">
        <v>213</v>
      </c>
      <c r="G40" s="108" t="s">
        <v>369</v>
      </c>
      <c r="H40" s="108" t="s">
        <v>370</v>
      </c>
      <c r="I40" s="108" t="s">
        <v>329</v>
      </c>
      <c r="J40" s="133">
        <v>0</v>
      </c>
      <c r="K40" s="133">
        <v>0</v>
      </c>
      <c r="L40" s="133">
        <v>0</v>
      </c>
      <c r="M40" s="133">
        <v>0</v>
      </c>
      <c r="N40" s="133">
        <v>0</v>
      </c>
      <c r="O40" s="133">
        <v>0</v>
      </c>
      <c r="P40" s="132">
        <f t="shared" si="1"/>
        <v>0</v>
      </c>
      <c r="Q40" s="109">
        <v>0</v>
      </c>
      <c r="R40" s="109">
        <v>0</v>
      </c>
      <c r="S40" s="109">
        <v>0</v>
      </c>
      <c r="T40" s="109">
        <v>0</v>
      </c>
      <c r="U40" s="109">
        <v>0</v>
      </c>
      <c r="V40" s="109">
        <v>0</v>
      </c>
      <c r="W40" s="109">
        <v>2201.5416522640858</v>
      </c>
      <c r="X40" s="110">
        <f t="shared" si="3"/>
        <v>2201.5416522640858</v>
      </c>
      <c r="Y40" s="111">
        <v>0</v>
      </c>
      <c r="Z40" s="111">
        <v>0</v>
      </c>
      <c r="AA40" s="111">
        <v>0</v>
      </c>
      <c r="AB40" s="111">
        <v>0</v>
      </c>
      <c r="AC40" s="111">
        <v>0</v>
      </c>
      <c r="AD40" s="111">
        <v>0</v>
      </c>
      <c r="AE40" s="111">
        <v>1101</v>
      </c>
      <c r="AF40" s="112">
        <f t="shared" si="2"/>
        <v>1101</v>
      </c>
    </row>
    <row r="41" spans="1:32" x14ac:dyDescent="0.25">
      <c r="A41">
        <v>40</v>
      </c>
      <c r="B41">
        <v>40</v>
      </c>
      <c r="C41">
        <v>4</v>
      </c>
      <c r="D41" t="s">
        <v>1</v>
      </c>
      <c r="E41" t="s">
        <v>212</v>
      </c>
      <c r="F41" t="s">
        <v>213</v>
      </c>
      <c r="G41" t="s">
        <v>373</v>
      </c>
      <c r="H41" t="s">
        <v>370</v>
      </c>
      <c r="I41" t="s">
        <v>329</v>
      </c>
      <c r="J41" s="113">
        <v>0</v>
      </c>
      <c r="K41" s="113">
        <v>0</v>
      </c>
      <c r="L41" s="113">
        <v>0</v>
      </c>
      <c r="M41" s="113">
        <v>0</v>
      </c>
      <c r="N41" s="113">
        <v>0</v>
      </c>
      <c r="O41" s="113">
        <v>0</v>
      </c>
      <c r="P41" s="132">
        <f t="shared" si="1"/>
        <v>0</v>
      </c>
      <c r="Q41" s="113">
        <v>0</v>
      </c>
      <c r="R41" s="113">
        <v>0</v>
      </c>
      <c r="S41" s="113">
        <v>0</v>
      </c>
      <c r="T41" s="113">
        <v>0</v>
      </c>
      <c r="U41" s="113">
        <v>0</v>
      </c>
      <c r="V41" s="113">
        <v>0</v>
      </c>
      <c r="W41" s="113">
        <v>2243.6833736605599</v>
      </c>
      <c r="X41" s="114">
        <f t="shared" si="3"/>
        <v>2243.6833736605599</v>
      </c>
      <c r="Y41" s="113">
        <v>0</v>
      </c>
      <c r="Z41" s="113">
        <v>0</v>
      </c>
      <c r="AA41" s="113">
        <v>0</v>
      </c>
      <c r="AB41" s="113">
        <v>0</v>
      </c>
      <c r="AC41" s="113">
        <v>0</v>
      </c>
      <c r="AD41" s="113">
        <v>0</v>
      </c>
      <c r="AE41" s="113">
        <v>1122</v>
      </c>
      <c r="AF41" s="115">
        <f t="shared" si="2"/>
        <v>1122</v>
      </c>
    </row>
    <row r="42" spans="1:32" x14ac:dyDescent="0.25">
      <c r="A42" s="108">
        <v>41</v>
      </c>
      <c r="B42" s="108">
        <v>41</v>
      </c>
      <c r="C42" s="108">
        <v>5</v>
      </c>
      <c r="D42" s="108" t="s">
        <v>1</v>
      </c>
      <c r="E42" s="108" t="s">
        <v>212</v>
      </c>
      <c r="F42" s="108" t="s">
        <v>213</v>
      </c>
      <c r="G42" s="108" t="s">
        <v>369</v>
      </c>
      <c r="H42" s="108" t="s">
        <v>372</v>
      </c>
      <c r="I42" s="108" t="s">
        <v>329</v>
      </c>
      <c r="J42" s="133">
        <v>0</v>
      </c>
      <c r="K42" s="133">
        <v>0</v>
      </c>
      <c r="L42" s="133">
        <v>0</v>
      </c>
      <c r="M42" s="133">
        <v>0</v>
      </c>
      <c r="N42" s="133">
        <v>0</v>
      </c>
      <c r="O42" s="133">
        <v>0</v>
      </c>
      <c r="P42" s="132">
        <f t="shared" si="1"/>
        <v>0</v>
      </c>
      <c r="Q42" s="109">
        <v>0</v>
      </c>
      <c r="R42" s="109">
        <v>0</v>
      </c>
      <c r="S42" s="109">
        <v>0</v>
      </c>
      <c r="T42" s="109">
        <v>0</v>
      </c>
      <c r="U42" s="109">
        <v>0</v>
      </c>
      <c r="V42" s="109">
        <v>0</v>
      </c>
      <c r="W42" s="109">
        <v>235.4123746975458</v>
      </c>
      <c r="X42" s="110">
        <f t="shared" si="3"/>
        <v>235.4123746975458</v>
      </c>
      <c r="Y42" s="111">
        <v>0</v>
      </c>
      <c r="Z42" s="111">
        <v>0</v>
      </c>
      <c r="AA42" s="111">
        <v>0</v>
      </c>
      <c r="AB42" s="111">
        <v>0</v>
      </c>
      <c r="AC42" s="111">
        <v>0</v>
      </c>
      <c r="AD42" s="111">
        <v>0</v>
      </c>
      <c r="AE42" s="111">
        <v>118</v>
      </c>
      <c r="AF42" s="112">
        <f t="shared" si="2"/>
        <v>118</v>
      </c>
    </row>
    <row r="43" spans="1:32" x14ac:dyDescent="0.25">
      <c r="A43">
        <v>42</v>
      </c>
      <c r="B43">
        <v>42</v>
      </c>
      <c r="C43">
        <v>6</v>
      </c>
      <c r="D43" t="s">
        <v>1</v>
      </c>
      <c r="E43" t="s">
        <v>212</v>
      </c>
      <c r="F43" t="s">
        <v>213</v>
      </c>
      <c r="G43" t="s">
        <v>373</v>
      </c>
      <c r="H43" t="s">
        <v>372</v>
      </c>
      <c r="I43" t="s">
        <v>329</v>
      </c>
      <c r="J43" s="113">
        <v>0</v>
      </c>
      <c r="K43" s="113">
        <v>0</v>
      </c>
      <c r="L43" s="113">
        <v>0</v>
      </c>
      <c r="M43" s="113">
        <v>0</v>
      </c>
      <c r="N43" s="113">
        <v>0</v>
      </c>
      <c r="O43" s="113">
        <v>0</v>
      </c>
      <c r="P43" s="132">
        <f t="shared" si="1"/>
        <v>0</v>
      </c>
      <c r="Q43" s="113">
        <v>0</v>
      </c>
      <c r="R43" s="113">
        <v>0</v>
      </c>
      <c r="S43" s="113">
        <v>0</v>
      </c>
      <c r="T43" s="113">
        <v>0</v>
      </c>
      <c r="U43" s="113">
        <v>0</v>
      </c>
      <c r="V43" s="113">
        <v>0</v>
      </c>
      <c r="W43" s="113">
        <v>222.33390943657102</v>
      </c>
      <c r="X43" s="114">
        <f t="shared" si="3"/>
        <v>222.33390943657102</v>
      </c>
      <c r="Y43" s="113">
        <v>0</v>
      </c>
      <c r="Z43" s="113">
        <v>0</v>
      </c>
      <c r="AA43" s="113">
        <v>0</v>
      </c>
      <c r="AB43" s="113">
        <v>0</v>
      </c>
      <c r="AC43" s="113">
        <v>0</v>
      </c>
      <c r="AD43" s="113">
        <v>0</v>
      </c>
      <c r="AE43" s="113">
        <v>111</v>
      </c>
      <c r="AF43" s="115">
        <f t="shared" si="2"/>
        <v>111</v>
      </c>
    </row>
    <row r="44" spans="1:32" x14ac:dyDescent="0.25">
      <c r="A44" s="108">
        <v>43</v>
      </c>
      <c r="B44" s="108">
        <v>43</v>
      </c>
      <c r="C44" s="108">
        <v>1</v>
      </c>
      <c r="D44" s="108" t="s">
        <v>1</v>
      </c>
      <c r="E44" s="108" t="s">
        <v>214</v>
      </c>
      <c r="F44" s="108" t="s">
        <v>215</v>
      </c>
      <c r="G44" s="108" t="s">
        <v>369</v>
      </c>
      <c r="H44" s="108" t="s">
        <v>371</v>
      </c>
      <c r="I44" s="108" t="s">
        <v>329</v>
      </c>
      <c r="J44" s="133">
        <v>0</v>
      </c>
      <c r="K44" s="133">
        <v>0</v>
      </c>
      <c r="L44" s="133">
        <v>0</v>
      </c>
      <c r="M44" s="133">
        <v>0</v>
      </c>
      <c r="N44" s="133">
        <v>0</v>
      </c>
      <c r="O44" s="133">
        <v>0</v>
      </c>
      <c r="P44" s="132">
        <f t="shared" si="1"/>
        <v>0</v>
      </c>
      <c r="Q44" s="109">
        <v>0</v>
      </c>
      <c r="R44" s="109">
        <v>0</v>
      </c>
      <c r="S44" s="109">
        <v>0</v>
      </c>
      <c r="T44" s="109">
        <v>0</v>
      </c>
      <c r="U44" s="109">
        <v>0</v>
      </c>
      <c r="V44" s="109">
        <v>0</v>
      </c>
      <c r="W44" s="109">
        <v>581.78010471204186</v>
      </c>
      <c r="X44" s="110">
        <f t="shared" si="3"/>
        <v>581.78010471204186</v>
      </c>
      <c r="Y44" s="111">
        <v>0</v>
      </c>
      <c r="Z44" s="111">
        <v>0</v>
      </c>
      <c r="AA44" s="111">
        <v>0</v>
      </c>
      <c r="AB44" s="111">
        <v>0</v>
      </c>
      <c r="AC44" s="111">
        <v>0</v>
      </c>
      <c r="AD44" s="111">
        <v>0</v>
      </c>
      <c r="AE44" s="111">
        <v>436</v>
      </c>
      <c r="AF44" s="112">
        <f t="shared" si="2"/>
        <v>436</v>
      </c>
    </row>
    <row r="45" spans="1:32" x14ac:dyDescent="0.25">
      <c r="A45">
        <v>44</v>
      </c>
      <c r="B45">
        <v>44</v>
      </c>
      <c r="C45">
        <v>2</v>
      </c>
      <c r="D45" t="s">
        <v>1</v>
      </c>
      <c r="E45" t="s">
        <v>214</v>
      </c>
      <c r="F45" t="s">
        <v>215</v>
      </c>
      <c r="G45" t="s">
        <v>373</v>
      </c>
      <c r="H45" t="s">
        <v>371</v>
      </c>
      <c r="I45" t="s">
        <v>329</v>
      </c>
      <c r="J45" s="113">
        <v>0</v>
      </c>
      <c r="K45" s="113">
        <v>0</v>
      </c>
      <c r="L45" s="113">
        <v>0</v>
      </c>
      <c r="M45" s="113">
        <v>0</v>
      </c>
      <c r="N45" s="113">
        <v>0</v>
      </c>
      <c r="O45" s="113">
        <v>0</v>
      </c>
      <c r="P45" s="132">
        <f t="shared" si="1"/>
        <v>0</v>
      </c>
      <c r="Q45" s="113">
        <v>0</v>
      </c>
      <c r="R45" s="113">
        <v>0</v>
      </c>
      <c r="S45" s="113">
        <v>0</v>
      </c>
      <c r="T45" s="113">
        <v>0</v>
      </c>
      <c r="U45" s="113">
        <v>0</v>
      </c>
      <c r="V45" s="113">
        <v>0</v>
      </c>
      <c r="W45" s="113">
        <v>575.96230366492148</v>
      </c>
      <c r="X45" s="114">
        <f t="shared" si="3"/>
        <v>575.96230366492148</v>
      </c>
      <c r="Y45" s="113">
        <v>0</v>
      </c>
      <c r="Z45" s="113">
        <v>0</v>
      </c>
      <c r="AA45" s="113">
        <v>0</v>
      </c>
      <c r="AB45" s="113">
        <v>0</v>
      </c>
      <c r="AC45" s="113">
        <v>0</v>
      </c>
      <c r="AD45" s="113">
        <v>0</v>
      </c>
      <c r="AE45" s="113">
        <v>432</v>
      </c>
      <c r="AF45" s="115">
        <f t="shared" si="2"/>
        <v>432</v>
      </c>
    </row>
    <row r="46" spans="1:32" x14ac:dyDescent="0.25">
      <c r="A46" s="108">
        <v>45</v>
      </c>
      <c r="B46" s="108">
        <v>45</v>
      </c>
      <c r="C46" s="108">
        <v>3</v>
      </c>
      <c r="D46" s="108" t="s">
        <v>1</v>
      </c>
      <c r="E46" s="108" t="s">
        <v>214</v>
      </c>
      <c r="F46" s="108" t="s">
        <v>215</v>
      </c>
      <c r="G46" s="108" t="s">
        <v>369</v>
      </c>
      <c r="H46" s="108" t="s">
        <v>370</v>
      </c>
      <c r="I46" s="108" t="s">
        <v>329</v>
      </c>
      <c r="J46" s="133">
        <v>0</v>
      </c>
      <c r="K46" s="133">
        <v>0</v>
      </c>
      <c r="L46" s="133">
        <v>0</v>
      </c>
      <c r="M46" s="133">
        <v>0</v>
      </c>
      <c r="N46" s="133">
        <v>0</v>
      </c>
      <c r="O46" s="133">
        <v>0</v>
      </c>
      <c r="P46" s="132">
        <f t="shared" si="1"/>
        <v>0</v>
      </c>
      <c r="Q46" s="109">
        <v>0</v>
      </c>
      <c r="R46" s="109">
        <v>0</v>
      </c>
      <c r="S46" s="109">
        <v>0</v>
      </c>
      <c r="T46" s="109">
        <v>0</v>
      </c>
      <c r="U46" s="109">
        <v>0</v>
      </c>
      <c r="V46" s="109">
        <v>0</v>
      </c>
      <c r="W46" s="109">
        <v>727.22513089005236</v>
      </c>
      <c r="X46" s="110">
        <f t="shared" si="3"/>
        <v>727.22513089005236</v>
      </c>
      <c r="Y46" s="111">
        <v>0</v>
      </c>
      <c r="Z46" s="111">
        <v>0</v>
      </c>
      <c r="AA46" s="111">
        <v>0</v>
      </c>
      <c r="AB46" s="111">
        <v>0</v>
      </c>
      <c r="AC46" s="111">
        <v>0</v>
      </c>
      <c r="AD46" s="111">
        <v>0</v>
      </c>
      <c r="AE46" s="111">
        <v>545</v>
      </c>
      <c r="AF46" s="112">
        <f t="shared" si="2"/>
        <v>545</v>
      </c>
    </row>
    <row r="47" spans="1:32" x14ac:dyDescent="0.25">
      <c r="A47">
        <v>46</v>
      </c>
      <c r="B47">
        <v>46</v>
      </c>
      <c r="C47">
        <v>4</v>
      </c>
      <c r="D47" t="s">
        <v>1</v>
      </c>
      <c r="E47" t="s">
        <v>214</v>
      </c>
      <c r="F47" t="s">
        <v>215</v>
      </c>
      <c r="G47" t="s">
        <v>373</v>
      </c>
      <c r="H47" t="s">
        <v>370</v>
      </c>
      <c r="I47" t="s">
        <v>329</v>
      </c>
      <c r="J47" s="113">
        <v>0</v>
      </c>
      <c r="K47" s="113">
        <v>0</v>
      </c>
      <c r="L47" s="113">
        <v>0</v>
      </c>
      <c r="M47" s="113">
        <v>0</v>
      </c>
      <c r="N47" s="113">
        <v>0</v>
      </c>
      <c r="O47" s="113">
        <v>0</v>
      </c>
      <c r="P47" s="132">
        <f t="shared" si="1"/>
        <v>0</v>
      </c>
      <c r="Q47" s="113">
        <v>0</v>
      </c>
      <c r="R47" s="113">
        <v>0</v>
      </c>
      <c r="S47" s="113">
        <v>0</v>
      </c>
      <c r="T47" s="113">
        <v>0</v>
      </c>
      <c r="U47" s="113">
        <v>0</v>
      </c>
      <c r="V47" s="113">
        <v>0</v>
      </c>
      <c r="W47" s="113">
        <v>741.76963350785343</v>
      </c>
      <c r="X47" s="114">
        <f t="shared" si="3"/>
        <v>741.76963350785343</v>
      </c>
      <c r="Y47" s="113">
        <v>0</v>
      </c>
      <c r="Z47" s="113">
        <v>0</v>
      </c>
      <c r="AA47" s="113">
        <v>0</v>
      </c>
      <c r="AB47" s="113">
        <v>0</v>
      </c>
      <c r="AC47" s="113">
        <v>0</v>
      </c>
      <c r="AD47" s="113">
        <v>0</v>
      </c>
      <c r="AE47" s="113">
        <v>556</v>
      </c>
      <c r="AF47" s="115">
        <f t="shared" si="2"/>
        <v>556</v>
      </c>
    </row>
    <row r="48" spans="1:32" x14ac:dyDescent="0.25">
      <c r="A48" s="108">
        <v>47</v>
      </c>
      <c r="B48" s="108">
        <v>47</v>
      </c>
      <c r="C48" s="108">
        <v>5</v>
      </c>
      <c r="D48" s="108" t="s">
        <v>1</v>
      </c>
      <c r="E48" s="108" t="s">
        <v>214</v>
      </c>
      <c r="F48" s="108" t="s">
        <v>215</v>
      </c>
      <c r="G48" s="108" t="s">
        <v>369</v>
      </c>
      <c r="H48" s="108" t="s">
        <v>372</v>
      </c>
      <c r="I48" s="108" t="s">
        <v>329</v>
      </c>
      <c r="J48" s="133">
        <v>0</v>
      </c>
      <c r="K48" s="133">
        <v>0</v>
      </c>
      <c r="L48" s="133">
        <v>0</v>
      </c>
      <c r="M48" s="133">
        <v>0</v>
      </c>
      <c r="N48" s="133">
        <v>0</v>
      </c>
      <c r="O48" s="133">
        <v>0</v>
      </c>
      <c r="P48" s="132">
        <f t="shared" si="1"/>
        <v>0</v>
      </c>
      <c r="Q48" s="109">
        <v>0</v>
      </c>
      <c r="R48" s="109">
        <v>0</v>
      </c>
      <c r="S48" s="109">
        <v>0</v>
      </c>
      <c r="T48" s="109">
        <v>0</v>
      </c>
      <c r="U48" s="109">
        <v>0</v>
      </c>
      <c r="V48" s="109">
        <v>0</v>
      </c>
      <c r="W48" s="109">
        <v>77.570680628272257</v>
      </c>
      <c r="X48" s="110">
        <f t="shared" si="3"/>
        <v>77.570680628272257</v>
      </c>
      <c r="Y48" s="111">
        <v>0</v>
      </c>
      <c r="Z48" s="111">
        <v>0</v>
      </c>
      <c r="AA48" s="111">
        <v>0</v>
      </c>
      <c r="AB48" s="111">
        <v>0</v>
      </c>
      <c r="AC48" s="111">
        <v>0</v>
      </c>
      <c r="AD48" s="111">
        <v>0</v>
      </c>
      <c r="AE48" s="111">
        <v>58</v>
      </c>
      <c r="AF48" s="112">
        <f t="shared" si="2"/>
        <v>58</v>
      </c>
    </row>
    <row r="49" spans="1:32" x14ac:dyDescent="0.25">
      <c r="A49">
        <v>48</v>
      </c>
      <c r="B49">
        <v>48</v>
      </c>
      <c r="C49">
        <v>6</v>
      </c>
      <c r="D49" t="s">
        <v>1</v>
      </c>
      <c r="E49" t="s">
        <v>214</v>
      </c>
      <c r="F49" t="s">
        <v>215</v>
      </c>
      <c r="G49" t="s">
        <v>373</v>
      </c>
      <c r="H49" t="s">
        <v>372</v>
      </c>
      <c r="I49" t="s">
        <v>329</v>
      </c>
      <c r="J49" s="113">
        <v>0</v>
      </c>
      <c r="K49" s="113">
        <v>0</v>
      </c>
      <c r="L49" s="113">
        <v>0</v>
      </c>
      <c r="M49" s="113">
        <v>0</v>
      </c>
      <c r="N49" s="113">
        <v>0</v>
      </c>
      <c r="O49" s="113">
        <v>0</v>
      </c>
      <c r="P49" s="132">
        <f t="shared" si="1"/>
        <v>0</v>
      </c>
      <c r="Q49" s="113">
        <v>0</v>
      </c>
      <c r="R49" s="113">
        <v>0</v>
      </c>
      <c r="S49" s="113">
        <v>0</v>
      </c>
      <c r="T49" s="113">
        <v>0</v>
      </c>
      <c r="U49" s="113">
        <v>0</v>
      </c>
      <c r="V49" s="113">
        <v>0</v>
      </c>
      <c r="W49" s="113">
        <v>73.692146596858635</v>
      </c>
      <c r="X49" s="114">
        <f t="shared" si="3"/>
        <v>73.692146596858635</v>
      </c>
      <c r="Y49" s="113">
        <v>0</v>
      </c>
      <c r="Z49" s="113">
        <v>0</v>
      </c>
      <c r="AA49" s="113">
        <v>0</v>
      </c>
      <c r="AB49" s="113">
        <v>0</v>
      </c>
      <c r="AC49" s="113">
        <v>0</v>
      </c>
      <c r="AD49" s="113">
        <v>0</v>
      </c>
      <c r="AE49" s="113">
        <v>55</v>
      </c>
      <c r="AF49" s="115">
        <f t="shared" si="2"/>
        <v>55</v>
      </c>
    </row>
    <row r="50" spans="1:32" x14ac:dyDescent="0.25">
      <c r="A50" s="108">
        <v>49</v>
      </c>
      <c r="B50" s="108">
        <v>49</v>
      </c>
      <c r="C50" s="108">
        <v>1</v>
      </c>
      <c r="D50" s="108" t="s">
        <v>1</v>
      </c>
      <c r="E50" s="108" t="s">
        <v>216</v>
      </c>
      <c r="F50" s="108" t="s">
        <v>217</v>
      </c>
      <c r="G50" s="108" t="s">
        <v>369</v>
      </c>
      <c r="H50" s="108" t="s">
        <v>371</v>
      </c>
      <c r="I50" s="108" t="s">
        <v>329</v>
      </c>
      <c r="J50" s="133">
        <v>0</v>
      </c>
      <c r="K50" s="133">
        <v>0</v>
      </c>
      <c r="L50" s="133">
        <v>0</v>
      </c>
      <c r="M50" s="133">
        <v>0</v>
      </c>
      <c r="N50" s="133">
        <v>0</v>
      </c>
      <c r="O50" s="133">
        <v>0</v>
      </c>
      <c r="P50" s="132">
        <f t="shared" si="1"/>
        <v>0</v>
      </c>
      <c r="Q50" s="109">
        <v>0</v>
      </c>
      <c r="R50" s="109">
        <v>0</v>
      </c>
      <c r="S50" s="109">
        <v>0</v>
      </c>
      <c r="T50" s="109">
        <v>0</v>
      </c>
      <c r="U50" s="109">
        <v>0</v>
      </c>
      <c r="V50" s="109">
        <v>0</v>
      </c>
      <c r="W50" s="109">
        <v>2274.9780693533271</v>
      </c>
      <c r="X50" s="110">
        <f t="shared" si="3"/>
        <v>2274.9780693533271</v>
      </c>
      <c r="Y50" s="111">
        <v>0</v>
      </c>
      <c r="Z50" s="111">
        <v>0</v>
      </c>
      <c r="AA50" s="111">
        <v>0</v>
      </c>
      <c r="AB50" s="111">
        <v>0</v>
      </c>
      <c r="AC50" s="111">
        <v>0</v>
      </c>
      <c r="AD50" s="111">
        <v>0</v>
      </c>
      <c r="AE50" s="111">
        <v>812</v>
      </c>
      <c r="AF50" s="112">
        <f t="shared" si="2"/>
        <v>812</v>
      </c>
    </row>
    <row r="51" spans="1:32" x14ac:dyDescent="0.25">
      <c r="A51">
        <v>50</v>
      </c>
      <c r="B51">
        <v>50</v>
      </c>
      <c r="C51">
        <v>2</v>
      </c>
      <c r="D51" t="s">
        <v>1</v>
      </c>
      <c r="E51" t="s">
        <v>216</v>
      </c>
      <c r="F51" t="s">
        <v>217</v>
      </c>
      <c r="G51" t="s">
        <v>373</v>
      </c>
      <c r="H51" t="s">
        <v>371</v>
      </c>
      <c r="I51" t="s">
        <v>329</v>
      </c>
      <c r="J51" s="113">
        <v>0</v>
      </c>
      <c r="K51" s="113">
        <v>0</v>
      </c>
      <c r="L51" s="113">
        <v>0</v>
      </c>
      <c r="M51" s="113">
        <v>0</v>
      </c>
      <c r="N51" s="113">
        <v>0</v>
      </c>
      <c r="O51" s="113">
        <v>0</v>
      </c>
      <c r="P51" s="132">
        <f t="shared" si="1"/>
        <v>0</v>
      </c>
      <c r="Q51" s="113">
        <v>0</v>
      </c>
      <c r="R51" s="113">
        <v>0</v>
      </c>
      <c r="S51" s="113">
        <v>0</v>
      </c>
      <c r="T51" s="113">
        <v>0</v>
      </c>
      <c r="U51" s="113">
        <v>0</v>
      </c>
      <c r="V51" s="113">
        <v>0</v>
      </c>
      <c r="W51" s="113">
        <v>2250.5597000937205</v>
      </c>
      <c r="X51" s="114">
        <f t="shared" si="3"/>
        <v>2250.5597000937205</v>
      </c>
      <c r="Y51" s="113">
        <v>0</v>
      </c>
      <c r="Z51" s="113">
        <v>0</v>
      </c>
      <c r="AA51" s="113">
        <v>0</v>
      </c>
      <c r="AB51" s="113">
        <v>0</v>
      </c>
      <c r="AC51" s="113">
        <v>0</v>
      </c>
      <c r="AD51" s="113">
        <v>0</v>
      </c>
      <c r="AE51" s="113">
        <v>804</v>
      </c>
      <c r="AF51" s="115">
        <f t="shared" si="2"/>
        <v>804</v>
      </c>
    </row>
    <row r="52" spans="1:32" x14ac:dyDescent="0.25">
      <c r="A52" s="108">
        <v>51</v>
      </c>
      <c r="B52" s="108">
        <v>51</v>
      </c>
      <c r="C52" s="108">
        <v>3</v>
      </c>
      <c r="D52" s="108" t="s">
        <v>1</v>
      </c>
      <c r="E52" s="108" t="s">
        <v>216</v>
      </c>
      <c r="F52" s="108" t="s">
        <v>217</v>
      </c>
      <c r="G52" s="108" t="s">
        <v>369</v>
      </c>
      <c r="H52" s="108" t="s">
        <v>370</v>
      </c>
      <c r="I52" s="108" t="s">
        <v>329</v>
      </c>
      <c r="J52" s="133">
        <v>0</v>
      </c>
      <c r="K52" s="133">
        <v>0</v>
      </c>
      <c r="L52" s="133">
        <v>0</v>
      </c>
      <c r="M52" s="133">
        <v>0</v>
      </c>
      <c r="N52" s="133">
        <v>0</v>
      </c>
      <c r="O52" s="133">
        <v>0</v>
      </c>
      <c r="P52" s="132">
        <f t="shared" si="1"/>
        <v>0</v>
      </c>
      <c r="Q52" s="109">
        <v>0</v>
      </c>
      <c r="R52" s="109">
        <v>0</v>
      </c>
      <c r="S52" s="109">
        <v>0</v>
      </c>
      <c r="T52" s="109">
        <v>0</v>
      </c>
      <c r="U52" s="109">
        <v>0</v>
      </c>
      <c r="V52" s="109">
        <v>0</v>
      </c>
      <c r="W52" s="109">
        <v>2842.7051546391754</v>
      </c>
      <c r="X52" s="110">
        <f t="shared" si="3"/>
        <v>2842.7051546391754</v>
      </c>
      <c r="Y52" s="111">
        <v>0</v>
      </c>
      <c r="Z52" s="111">
        <v>0</v>
      </c>
      <c r="AA52" s="111">
        <v>0</v>
      </c>
      <c r="AB52" s="111">
        <v>0</v>
      </c>
      <c r="AC52" s="111">
        <v>0</v>
      </c>
      <c r="AD52" s="111">
        <v>0</v>
      </c>
      <c r="AE52" s="111">
        <v>1015</v>
      </c>
      <c r="AF52" s="112">
        <f t="shared" si="2"/>
        <v>1015</v>
      </c>
    </row>
    <row r="53" spans="1:32" x14ac:dyDescent="0.25">
      <c r="A53">
        <v>52</v>
      </c>
      <c r="B53">
        <v>52</v>
      </c>
      <c r="C53">
        <v>4</v>
      </c>
      <c r="D53" t="s">
        <v>1</v>
      </c>
      <c r="E53" t="s">
        <v>216</v>
      </c>
      <c r="F53" t="s">
        <v>217</v>
      </c>
      <c r="G53" t="s">
        <v>373</v>
      </c>
      <c r="H53" t="s">
        <v>370</v>
      </c>
      <c r="I53" t="s">
        <v>329</v>
      </c>
      <c r="J53" s="113">
        <v>0</v>
      </c>
      <c r="K53" s="113">
        <v>0</v>
      </c>
      <c r="L53" s="113">
        <v>0</v>
      </c>
      <c r="M53" s="113">
        <v>0</v>
      </c>
      <c r="N53" s="113">
        <v>0</v>
      </c>
      <c r="O53" s="113">
        <v>0</v>
      </c>
      <c r="P53" s="132">
        <f t="shared" si="1"/>
        <v>0</v>
      </c>
      <c r="Q53" s="113">
        <v>0</v>
      </c>
      <c r="R53" s="113">
        <v>0</v>
      </c>
      <c r="S53" s="113">
        <v>0</v>
      </c>
      <c r="T53" s="113">
        <v>0</v>
      </c>
      <c r="U53" s="113">
        <v>0</v>
      </c>
      <c r="V53" s="113">
        <v>0</v>
      </c>
      <c r="W53" s="113">
        <v>2897.6464854732894</v>
      </c>
      <c r="X53" s="114">
        <f t="shared" si="3"/>
        <v>2897.6464854732894</v>
      </c>
      <c r="Y53" s="113">
        <v>0</v>
      </c>
      <c r="Z53" s="113">
        <v>0</v>
      </c>
      <c r="AA53" s="113">
        <v>0</v>
      </c>
      <c r="AB53" s="113">
        <v>0</v>
      </c>
      <c r="AC53" s="113">
        <v>0</v>
      </c>
      <c r="AD53" s="113">
        <v>0</v>
      </c>
      <c r="AE53" s="113">
        <v>1035</v>
      </c>
      <c r="AF53" s="115">
        <f t="shared" si="2"/>
        <v>1035</v>
      </c>
    </row>
    <row r="54" spans="1:32" x14ac:dyDescent="0.25">
      <c r="A54" s="108">
        <v>53</v>
      </c>
      <c r="B54" s="108">
        <v>53</v>
      </c>
      <c r="C54" s="108">
        <v>5</v>
      </c>
      <c r="D54" s="108" t="s">
        <v>1</v>
      </c>
      <c r="E54" s="108" t="s">
        <v>216</v>
      </c>
      <c r="F54" s="108" t="s">
        <v>217</v>
      </c>
      <c r="G54" s="108" t="s">
        <v>369</v>
      </c>
      <c r="H54" s="108" t="s">
        <v>372</v>
      </c>
      <c r="I54" s="108" t="s">
        <v>329</v>
      </c>
      <c r="J54" s="133">
        <v>0</v>
      </c>
      <c r="K54" s="133">
        <v>0</v>
      </c>
      <c r="L54" s="133">
        <v>0</v>
      </c>
      <c r="M54" s="133">
        <v>0</v>
      </c>
      <c r="N54" s="133">
        <v>0</v>
      </c>
      <c r="O54" s="133">
        <v>0</v>
      </c>
      <c r="P54" s="132">
        <f t="shared" si="1"/>
        <v>0</v>
      </c>
      <c r="Q54" s="109">
        <v>0</v>
      </c>
      <c r="R54" s="109">
        <v>0</v>
      </c>
      <c r="S54" s="109">
        <v>0</v>
      </c>
      <c r="T54" s="109">
        <v>0</v>
      </c>
      <c r="U54" s="109">
        <v>0</v>
      </c>
      <c r="V54" s="109">
        <v>0</v>
      </c>
      <c r="W54" s="109">
        <v>303.19475164011249</v>
      </c>
      <c r="X54" s="110">
        <f t="shared" si="3"/>
        <v>303.19475164011249</v>
      </c>
      <c r="Y54" s="111">
        <v>0</v>
      </c>
      <c r="Z54" s="111">
        <v>0</v>
      </c>
      <c r="AA54" s="111">
        <v>0</v>
      </c>
      <c r="AB54" s="111">
        <v>0</v>
      </c>
      <c r="AC54" s="111">
        <v>0</v>
      </c>
      <c r="AD54" s="111">
        <v>0</v>
      </c>
      <c r="AE54" s="111">
        <v>108</v>
      </c>
      <c r="AF54" s="112">
        <f t="shared" si="2"/>
        <v>108</v>
      </c>
    </row>
    <row r="55" spans="1:32" x14ac:dyDescent="0.25">
      <c r="A55">
        <v>54</v>
      </c>
      <c r="B55">
        <v>54</v>
      </c>
      <c r="C55">
        <v>6</v>
      </c>
      <c r="D55" t="s">
        <v>1</v>
      </c>
      <c r="E55" t="s">
        <v>216</v>
      </c>
      <c r="F55" t="s">
        <v>217</v>
      </c>
      <c r="G55" t="s">
        <v>373</v>
      </c>
      <c r="H55" t="s">
        <v>372</v>
      </c>
      <c r="I55" t="s">
        <v>329</v>
      </c>
      <c r="J55" s="113">
        <v>0</v>
      </c>
      <c r="K55" s="113">
        <v>0</v>
      </c>
      <c r="L55" s="113">
        <v>0</v>
      </c>
      <c r="M55" s="113">
        <v>0</v>
      </c>
      <c r="N55" s="113">
        <v>0</v>
      </c>
      <c r="O55" s="113">
        <v>0</v>
      </c>
      <c r="P55" s="132">
        <f t="shared" si="1"/>
        <v>0</v>
      </c>
      <c r="Q55" s="113">
        <v>0</v>
      </c>
      <c r="R55" s="113">
        <v>0</v>
      </c>
      <c r="S55" s="113">
        <v>0</v>
      </c>
      <c r="T55" s="113">
        <v>0</v>
      </c>
      <c r="U55" s="113">
        <v>0</v>
      </c>
      <c r="V55" s="113">
        <v>0</v>
      </c>
      <c r="W55" s="113">
        <v>286.9158388003749</v>
      </c>
      <c r="X55" s="114">
        <f t="shared" si="3"/>
        <v>286.9158388003749</v>
      </c>
      <c r="Y55" s="113">
        <v>0</v>
      </c>
      <c r="Z55" s="113">
        <v>0</v>
      </c>
      <c r="AA55" s="113">
        <v>0</v>
      </c>
      <c r="AB55" s="113">
        <v>0</v>
      </c>
      <c r="AC55" s="113">
        <v>0</v>
      </c>
      <c r="AD55" s="113">
        <v>0</v>
      </c>
      <c r="AE55" s="113">
        <v>103</v>
      </c>
      <c r="AF55" s="115">
        <f t="shared" si="2"/>
        <v>103</v>
      </c>
    </row>
    <row r="56" spans="1:32" x14ac:dyDescent="0.25">
      <c r="A56" s="108">
        <v>55</v>
      </c>
      <c r="B56" s="108">
        <v>55</v>
      </c>
      <c r="C56" s="108">
        <v>1</v>
      </c>
      <c r="D56" s="108" t="s">
        <v>1</v>
      </c>
      <c r="E56" s="108" t="s">
        <v>218</v>
      </c>
      <c r="F56" s="108" t="s">
        <v>219</v>
      </c>
      <c r="G56" s="108" t="s">
        <v>369</v>
      </c>
      <c r="H56" s="108" t="s">
        <v>371</v>
      </c>
      <c r="I56" s="108" t="s">
        <v>328</v>
      </c>
      <c r="J56" s="133">
        <v>2771.64</v>
      </c>
      <c r="K56" s="133">
        <v>0</v>
      </c>
      <c r="L56" s="133">
        <v>0</v>
      </c>
      <c r="M56" s="133">
        <v>0</v>
      </c>
      <c r="N56" s="133">
        <v>0</v>
      </c>
      <c r="O56" s="133">
        <v>1785</v>
      </c>
      <c r="P56" s="132">
        <f t="shared" si="1"/>
        <v>4556.6399999999994</v>
      </c>
      <c r="Q56" s="109">
        <v>2772</v>
      </c>
      <c r="R56" s="109">
        <v>0</v>
      </c>
      <c r="S56" s="109">
        <v>0</v>
      </c>
      <c r="T56" s="109">
        <v>0</v>
      </c>
      <c r="U56" s="109">
        <v>0</v>
      </c>
      <c r="V56" s="109">
        <v>1785.2378630705393</v>
      </c>
      <c r="W56" s="109">
        <v>0</v>
      </c>
      <c r="X56" s="110">
        <f t="shared" si="3"/>
        <v>4557.2378630705389</v>
      </c>
      <c r="Y56" s="111">
        <v>1123</v>
      </c>
      <c r="Z56" s="111">
        <v>0</v>
      </c>
      <c r="AA56" s="111">
        <v>0</v>
      </c>
      <c r="AB56" s="111">
        <v>0</v>
      </c>
      <c r="AC56" s="111">
        <v>0</v>
      </c>
      <c r="AD56" s="111">
        <v>193</v>
      </c>
      <c r="AE56" s="111">
        <v>0</v>
      </c>
      <c r="AF56" s="112">
        <f t="shared" si="2"/>
        <v>1316</v>
      </c>
    </row>
    <row r="57" spans="1:32" x14ac:dyDescent="0.25">
      <c r="A57">
        <v>56</v>
      </c>
      <c r="B57">
        <v>56</v>
      </c>
      <c r="C57">
        <v>2</v>
      </c>
      <c r="D57" t="s">
        <v>1</v>
      </c>
      <c r="E57" t="s">
        <v>218</v>
      </c>
      <c r="F57" t="s">
        <v>219</v>
      </c>
      <c r="G57" t="s">
        <v>373</v>
      </c>
      <c r="H57" t="s">
        <v>371</v>
      </c>
      <c r="I57" t="s">
        <v>328</v>
      </c>
      <c r="J57" s="113">
        <v>2386.69</v>
      </c>
      <c r="K57" s="113">
        <v>0</v>
      </c>
      <c r="L57" s="113">
        <v>0</v>
      </c>
      <c r="M57" s="113">
        <v>0</v>
      </c>
      <c r="N57" s="113">
        <v>0</v>
      </c>
      <c r="O57" s="113">
        <v>1766</v>
      </c>
      <c r="P57" s="132">
        <f t="shared" si="1"/>
        <v>4152.6900000000005</v>
      </c>
      <c r="Q57" s="113">
        <v>2387</v>
      </c>
      <c r="R57" s="113">
        <v>0</v>
      </c>
      <c r="S57" s="113">
        <v>0</v>
      </c>
      <c r="T57" s="113">
        <v>0</v>
      </c>
      <c r="U57" s="113">
        <v>0</v>
      </c>
      <c r="V57" s="113">
        <v>1765.5982826187183</v>
      </c>
      <c r="W57" s="113">
        <v>0</v>
      </c>
      <c r="X57" s="114">
        <f t="shared" si="3"/>
        <v>4152.5982826187183</v>
      </c>
      <c r="Y57" s="113">
        <v>644</v>
      </c>
      <c r="Z57" s="113">
        <v>0</v>
      </c>
      <c r="AA57" s="113">
        <v>0</v>
      </c>
      <c r="AB57" s="113">
        <v>0</v>
      </c>
      <c r="AC57" s="113">
        <v>0</v>
      </c>
      <c r="AD57" s="113">
        <v>95</v>
      </c>
      <c r="AE57" s="113">
        <v>0</v>
      </c>
      <c r="AF57" s="115">
        <f t="shared" si="2"/>
        <v>739</v>
      </c>
    </row>
    <row r="58" spans="1:32" x14ac:dyDescent="0.25">
      <c r="A58" s="108">
        <v>57</v>
      </c>
      <c r="B58" s="108">
        <v>57</v>
      </c>
      <c r="C58" s="108">
        <v>3</v>
      </c>
      <c r="D58" s="108" t="s">
        <v>1</v>
      </c>
      <c r="E58" s="108" t="s">
        <v>218</v>
      </c>
      <c r="F58" s="108" t="s">
        <v>219</v>
      </c>
      <c r="G58" s="108" t="s">
        <v>369</v>
      </c>
      <c r="H58" s="108" t="s">
        <v>370</v>
      </c>
      <c r="I58" s="108" t="s">
        <v>328</v>
      </c>
      <c r="J58" s="133">
        <v>1539.8000000000002</v>
      </c>
      <c r="K58" s="133">
        <v>0</v>
      </c>
      <c r="L58" s="133">
        <v>0</v>
      </c>
      <c r="M58" s="133">
        <v>0</v>
      </c>
      <c r="N58" s="133">
        <v>0</v>
      </c>
      <c r="O58" s="133">
        <v>2231</v>
      </c>
      <c r="P58" s="132">
        <f t="shared" si="1"/>
        <v>3770.8</v>
      </c>
      <c r="Q58" s="109">
        <v>1540</v>
      </c>
      <c r="R58" s="109">
        <v>0</v>
      </c>
      <c r="S58" s="109">
        <v>0</v>
      </c>
      <c r="T58" s="109">
        <v>0</v>
      </c>
      <c r="U58" s="109">
        <v>0</v>
      </c>
      <c r="V58" s="109">
        <v>2231.056339326879</v>
      </c>
      <c r="W58" s="109">
        <v>0</v>
      </c>
      <c r="X58" s="110">
        <f t="shared" si="3"/>
        <v>3771.056339326879</v>
      </c>
      <c r="Y58" s="111">
        <v>624</v>
      </c>
      <c r="Z58" s="111">
        <v>0</v>
      </c>
      <c r="AA58" s="111">
        <v>0</v>
      </c>
      <c r="AB58" s="111">
        <v>0</v>
      </c>
      <c r="AC58" s="111">
        <v>0</v>
      </c>
      <c r="AD58" s="111">
        <v>241</v>
      </c>
      <c r="AE58" s="111">
        <v>0</v>
      </c>
      <c r="AF58" s="112">
        <f t="shared" si="2"/>
        <v>865</v>
      </c>
    </row>
    <row r="59" spans="1:32" x14ac:dyDescent="0.25">
      <c r="A59">
        <v>58</v>
      </c>
      <c r="B59">
        <v>58</v>
      </c>
      <c r="C59">
        <v>4</v>
      </c>
      <c r="D59" t="s">
        <v>1</v>
      </c>
      <c r="E59" t="s">
        <v>218</v>
      </c>
      <c r="F59" t="s">
        <v>219</v>
      </c>
      <c r="G59" t="s">
        <v>373</v>
      </c>
      <c r="H59" t="s">
        <v>370</v>
      </c>
      <c r="I59" t="s">
        <v>328</v>
      </c>
      <c r="J59" s="113">
        <v>1000.87</v>
      </c>
      <c r="K59" s="113">
        <v>0</v>
      </c>
      <c r="L59" s="113">
        <v>0</v>
      </c>
      <c r="M59" s="113">
        <v>0</v>
      </c>
      <c r="N59" s="113">
        <v>0</v>
      </c>
      <c r="O59" s="113">
        <v>2274</v>
      </c>
      <c r="P59" s="132">
        <f t="shared" si="1"/>
        <v>3274.87</v>
      </c>
      <c r="Q59" s="113">
        <v>1001</v>
      </c>
      <c r="R59" s="113">
        <v>0</v>
      </c>
      <c r="S59" s="113">
        <v>0</v>
      </c>
      <c r="T59" s="113">
        <v>0</v>
      </c>
      <c r="U59" s="113">
        <v>0</v>
      </c>
      <c r="V59" s="113">
        <v>2274.263416320885</v>
      </c>
      <c r="W59" s="113">
        <v>0</v>
      </c>
      <c r="X59" s="114">
        <f t="shared" si="3"/>
        <v>3275.263416320885</v>
      </c>
      <c r="Y59" s="113">
        <v>250</v>
      </c>
      <c r="Z59" s="113">
        <v>0</v>
      </c>
      <c r="AA59" s="113">
        <v>0</v>
      </c>
      <c r="AB59" s="113">
        <v>0</v>
      </c>
      <c r="AC59" s="113">
        <v>0</v>
      </c>
      <c r="AD59" s="113">
        <v>123</v>
      </c>
      <c r="AE59" s="113">
        <v>0</v>
      </c>
      <c r="AF59" s="115">
        <f t="shared" si="2"/>
        <v>373</v>
      </c>
    </row>
    <row r="60" spans="1:32" x14ac:dyDescent="0.25">
      <c r="A60" s="108">
        <v>59</v>
      </c>
      <c r="B60" s="108">
        <v>59</v>
      </c>
      <c r="C60" s="108">
        <v>5</v>
      </c>
      <c r="D60" s="108" t="s">
        <v>1</v>
      </c>
      <c r="E60" s="108" t="s">
        <v>218</v>
      </c>
      <c r="F60" s="108" t="s">
        <v>219</v>
      </c>
      <c r="G60" s="108" t="s">
        <v>369</v>
      </c>
      <c r="H60" s="108" t="s">
        <v>372</v>
      </c>
      <c r="I60" s="108" t="s">
        <v>328</v>
      </c>
      <c r="J60" s="133">
        <v>0</v>
      </c>
      <c r="K60" s="133">
        <v>0</v>
      </c>
      <c r="L60" s="133">
        <v>0</v>
      </c>
      <c r="M60" s="133">
        <v>0</v>
      </c>
      <c r="N60" s="133">
        <v>0</v>
      </c>
      <c r="O60" s="133">
        <v>238</v>
      </c>
      <c r="P60" s="132">
        <f t="shared" si="1"/>
        <v>238</v>
      </c>
      <c r="Q60" s="109">
        <v>0</v>
      </c>
      <c r="R60" s="109">
        <v>0</v>
      </c>
      <c r="S60" s="109">
        <v>0</v>
      </c>
      <c r="T60" s="109">
        <v>0</v>
      </c>
      <c r="U60" s="109">
        <v>0</v>
      </c>
      <c r="V60" s="109">
        <v>237.63892346703551</v>
      </c>
      <c r="W60" s="109">
        <v>0</v>
      </c>
      <c r="X60" s="110">
        <f t="shared" si="3"/>
        <v>237.63892346703551</v>
      </c>
      <c r="Y60" s="111">
        <v>0</v>
      </c>
      <c r="Z60" s="111">
        <v>0</v>
      </c>
      <c r="AA60" s="111">
        <v>0</v>
      </c>
      <c r="AB60" s="111">
        <v>0</v>
      </c>
      <c r="AC60" s="111">
        <v>0</v>
      </c>
      <c r="AD60" s="111">
        <v>11</v>
      </c>
      <c r="AE60" s="111">
        <v>0</v>
      </c>
      <c r="AF60" s="112">
        <f t="shared" si="2"/>
        <v>11</v>
      </c>
    </row>
    <row r="61" spans="1:32" x14ac:dyDescent="0.25">
      <c r="A61">
        <v>60</v>
      </c>
      <c r="B61">
        <v>60</v>
      </c>
      <c r="C61">
        <v>6</v>
      </c>
      <c r="D61" t="s">
        <v>1</v>
      </c>
      <c r="E61" t="s">
        <v>218</v>
      </c>
      <c r="F61" t="s">
        <v>219</v>
      </c>
      <c r="G61" t="s">
        <v>373</v>
      </c>
      <c r="H61" t="s">
        <v>372</v>
      </c>
      <c r="I61" t="s">
        <v>328</v>
      </c>
      <c r="J61" s="113">
        <v>0</v>
      </c>
      <c r="K61" s="113">
        <v>0</v>
      </c>
      <c r="L61" s="113">
        <v>0</v>
      </c>
      <c r="M61" s="113">
        <v>0</v>
      </c>
      <c r="N61" s="113">
        <v>0</v>
      </c>
      <c r="O61" s="113">
        <v>226</v>
      </c>
      <c r="P61" s="132">
        <f t="shared" si="1"/>
        <v>226</v>
      </c>
      <c r="Q61" s="113">
        <v>0</v>
      </c>
      <c r="R61" s="113">
        <v>0</v>
      </c>
      <c r="S61" s="113">
        <v>0</v>
      </c>
      <c r="T61" s="113">
        <v>0</v>
      </c>
      <c r="U61" s="113">
        <v>0</v>
      </c>
      <c r="V61" s="113">
        <v>225.85517519594282</v>
      </c>
      <c r="W61" s="113">
        <v>0</v>
      </c>
      <c r="X61" s="114">
        <f t="shared" si="3"/>
        <v>225.85517519594282</v>
      </c>
      <c r="Y61" s="113">
        <v>0</v>
      </c>
      <c r="Z61" s="113">
        <v>0</v>
      </c>
      <c r="AA61" s="113">
        <v>0</v>
      </c>
      <c r="AB61" s="113">
        <v>0</v>
      </c>
      <c r="AC61" s="113">
        <v>0</v>
      </c>
      <c r="AD61" s="113">
        <v>10</v>
      </c>
      <c r="AE61" s="113">
        <v>0</v>
      </c>
      <c r="AF61" s="115">
        <f t="shared" si="2"/>
        <v>10</v>
      </c>
    </row>
    <row r="62" spans="1:32" x14ac:dyDescent="0.25">
      <c r="A62" s="108">
        <v>61</v>
      </c>
      <c r="B62" s="108">
        <v>61</v>
      </c>
      <c r="C62" s="108">
        <v>1</v>
      </c>
      <c r="D62" s="108" t="s">
        <v>1</v>
      </c>
      <c r="E62" s="108" t="s">
        <v>220</v>
      </c>
      <c r="F62" s="108" t="s">
        <v>221</v>
      </c>
      <c r="G62" s="108" t="s">
        <v>369</v>
      </c>
      <c r="H62" s="108" t="s">
        <v>371</v>
      </c>
      <c r="I62" s="108" t="s">
        <v>329</v>
      </c>
      <c r="J62" s="133">
        <v>0</v>
      </c>
      <c r="K62" s="133">
        <v>0</v>
      </c>
      <c r="L62" s="133">
        <v>0</v>
      </c>
      <c r="M62" s="133">
        <v>0</v>
      </c>
      <c r="N62" s="133">
        <v>0</v>
      </c>
      <c r="O62" s="133">
        <v>0</v>
      </c>
      <c r="P62" s="132">
        <f t="shared" si="1"/>
        <v>0</v>
      </c>
      <c r="Q62" s="109">
        <v>0</v>
      </c>
      <c r="R62" s="109">
        <v>0</v>
      </c>
      <c r="S62" s="109">
        <v>0</v>
      </c>
      <c r="T62" s="109">
        <v>0</v>
      </c>
      <c r="U62" s="109">
        <v>0</v>
      </c>
      <c r="V62" s="109">
        <v>0</v>
      </c>
      <c r="W62" s="109">
        <v>543.9088471849866</v>
      </c>
      <c r="X62" s="110">
        <f t="shared" si="3"/>
        <v>543.9088471849866</v>
      </c>
      <c r="Y62" s="111">
        <v>0</v>
      </c>
      <c r="Z62" s="111">
        <v>0</v>
      </c>
      <c r="AA62" s="111">
        <v>0</v>
      </c>
      <c r="AB62" s="111">
        <v>0</v>
      </c>
      <c r="AC62" s="111">
        <v>0</v>
      </c>
      <c r="AD62" s="111">
        <v>0</v>
      </c>
      <c r="AE62" s="111">
        <v>227</v>
      </c>
      <c r="AF62" s="112">
        <f t="shared" si="2"/>
        <v>227</v>
      </c>
    </row>
    <row r="63" spans="1:32" x14ac:dyDescent="0.25">
      <c r="A63">
        <v>62</v>
      </c>
      <c r="B63">
        <v>62</v>
      </c>
      <c r="C63">
        <v>2</v>
      </c>
      <c r="D63" t="s">
        <v>1</v>
      </c>
      <c r="E63" t="s">
        <v>220</v>
      </c>
      <c r="F63" t="s">
        <v>221</v>
      </c>
      <c r="G63" t="s">
        <v>373</v>
      </c>
      <c r="H63" t="s">
        <v>371</v>
      </c>
      <c r="I63" t="s">
        <v>329</v>
      </c>
      <c r="J63" s="113">
        <v>0</v>
      </c>
      <c r="K63" s="113">
        <v>0</v>
      </c>
      <c r="L63" s="113">
        <v>0</v>
      </c>
      <c r="M63" s="113">
        <v>0</v>
      </c>
      <c r="N63" s="113">
        <v>0</v>
      </c>
      <c r="O63" s="113">
        <v>0</v>
      </c>
      <c r="P63" s="132">
        <f t="shared" si="1"/>
        <v>0</v>
      </c>
      <c r="Q63" s="113">
        <v>0</v>
      </c>
      <c r="R63" s="113">
        <v>0</v>
      </c>
      <c r="S63" s="113">
        <v>0</v>
      </c>
      <c r="T63" s="113">
        <v>0</v>
      </c>
      <c r="U63" s="113">
        <v>0</v>
      </c>
      <c r="V63" s="113">
        <v>0</v>
      </c>
      <c r="W63" s="113">
        <v>538.67895442359247</v>
      </c>
      <c r="X63" s="114">
        <f t="shared" si="3"/>
        <v>538.67895442359247</v>
      </c>
      <c r="Y63" s="113">
        <v>0</v>
      </c>
      <c r="Z63" s="113">
        <v>0</v>
      </c>
      <c r="AA63" s="113">
        <v>0</v>
      </c>
      <c r="AB63" s="113">
        <v>0</v>
      </c>
      <c r="AC63" s="113">
        <v>0</v>
      </c>
      <c r="AD63" s="113">
        <v>0</v>
      </c>
      <c r="AE63" s="113">
        <v>225</v>
      </c>
      <c r="AF63" s="115">
        <f t="shared" si="2"/>
        <v>225</v>
      </c>
    </row>
    <row r="64" spans="1:32" x14ac:dyDescent="0.25">
      <c r="A64" s="108">
        <v>63</v>
      </c>
      <c r="B64" s="108">
        <v>63</v>
      </c>
      <c r="C64" s="108">
        <v>3</v>
      </c>
      <c r="D64" s="108" t="s">
        <v>1</v>
      </c>
      <c r="E64" s="108" t="s">
        <v>220</v>
      </c>
      <c r="F64" s="108" t="s">
        <v>221</v>
      </c>
      <c r="G64" s="108" t="s">
        <v>369</v>
      </c>
      <c r="H64" s="108" t="s">
        <v>370</v>
      </c>
      <c r="I64" s="108" t="s">
        <v>329</v>
      </c>
      <c r="J64" s="133">
        <v>0</v>
      </c>
      <c r="K64" s="133">
        <v>0</v>
      </c>
      <c r="L64" s="133">
        <v>0</v>
      </c>
      <c r="M64" s="133">
        <v>0</v>
      </c>
      <c r="N64" s="133">
        <v>0</v>
      </c>
      <c r="O64" s="133">
        <v>0</v>
      </c>
      <c r="P64" s="132">
        <f t="shared" si="1"/>
        <v>0</v>
      </c>
      <c r="Q64" s="109">
        <v>0</v>
      </c>
      <c r="R64" s="109">
        <v>0</v>
      </c>
      <c r="S64" s="109">
        <v>0</v>
      </c>
      <c r="T64" s="109">
        <v>0</v>
      </c>
      <c r="U64" s="109">
        <v>0</v>
      </c>
      <c r="V64" s="109">
        <v>0</v>
      </c>
      <c r="W64" s="109">
        <v>681.62935656836464</v>
      </c>
      <c r="X64" s="110">
        <f t="shared" si="3"/>
        <v>681.62935656836464</v>
      </c>
      <c r="Y64" s="111">
        <v>0</v>
      </c>
      <c r="Z64" s="111">
        <v>0</v>
      </c>
      <c r="AA64" s="111">
        <v>0</v>
      </c>
      <c r="AB64" s="111">
        <v>0</v>
      </c>
      <c r="AC64" s="111">
        <v>0</v>
      </c>
      <c r="AD64" s="111">
        <v>0</v>
      </c>
      <c r="AE64" s="111">
        <v>284</v>
      </c>
      <c r="AF64" s="112">
        <f t="shared" si="2"/>
        <v>284</v>
      </c>
    </row>
    <row r="65" spans="1:36" x14ac:dyDescent="0.25">
      <c r="A65">
        <v>64</v>
      </c>
      <c r="B65">
        <v>64</v>
      </c>
      <c r="C65">
        <v>4</v>
      </c>
      <c r="D65" t="s">
        <v>1</v>
      </c>
      <c r="E65" t="s">
        <v>220</v>
      </c>
      <c r="F65" t="s">
        <v>221</v>
      </c>
      <c r="G65" t="s">
        <v>373</v>
      </c>
      <c r="H65" t="s">
        <v>370</v>
      </c>
      <c r="I65" t="s">
        <v>329</v>
      </c>
      <c r="J65" s="113">
        <v>0</v>
      </c>
      <c r="K65" s="113">
        <v>0</v>
      </c>
      <c r="L65" s="113">
        <v>0</v>
      </c>
      <c r="M65" s="113">
        <v>0</v>
      </c>
      <c r="N65" s="113">
        <v>0</v>
      </c>
      <c r="O65" s="113">
        <v>0</v>
      </c>
      <c r="P65" s="132">
        <f t="shared" si="1"/>
        <v>0</v>
      </c>
      <c r="Q65" s="113">
        <v>0</v>
      </c>
      <c r="R65" s="113">
        <v>0</v>
      </c>
      <c r="S65" s="113">
        <v>0</v>
      </c>
      <c r="T65" s="113">
        <v>0</v>
      </c>
      <c r="U65" s="113">
        <v>0</v>
      </c>
      <c r="V65" s="113">
        <v>0</v>
      </c>
      <c r="W65" s="113">
        <v>693.83243967828423</v>
      </c>
      <c r="X65" s="114">
        <f t="shared" si="3"/>
        <v>693.83243967828423</v>
      </c>
      <c r="Y65" s="113">
        <v>0</v>
      </c>
      <c r="Z65" s="113">
        <v>0</v>
      </c>
      <c r="AA65" s="113">
        <v>0</v>
      </c>
      <c r="AB65" s="113">
        <v>0</v>
      </c>
      <c r="AC65" s="113">
        <v>0</v>
      </c>
      <c r="AD65" s="113">
        <v>0</v>
      </c>
      <c r="AE65" s="113">
        <v>289</v>
      </c>
      <c r="AF65" s="115">
        <f t="shared" si="2"/>
        <v>289</v>
      </c>
    </row>
    <row r="66" spans="1:36" x14ac:dyDescent="0.25">
      <c r="A66" s="108">
        <v>65</v>
      </c>
      <c r="B66" s="108">
        <v>65</v>
      </c>
      <c r="C66" s="108">
        <v>5</v>
      </c>
      <c r="D66" s="108" t="s">
        <v>1</v>
      </c>
      <c r="E66" s="108" t="s">
        <v>220</v>
      </c>
      <c r="F66" s="108" t="s">
        <v>221</v>
      </c>
      <c r="G66" s="108" t="s">
        <v>369</v>
      </c>
      <c r="H66" s="108" t="s">
        <v>372</v>
      </c>
      <c r="I66" s="108" t="s">
        <v>329</v>
      </c>
      <c r="J66" s="133">
        <v>0</v>
      </c>
      <c r="K66" s="133">
        <v>0</v>
      </c>
      <c r="L66" s="133">
        <v>0</v>
      </c>
      <c r="M66" s="133">
        <v>0</v>
      </c>
      <c r="N66" s="133">
        <v>0</v>
      </c>
      <c r="O66" s="133">
        <v>0</v>
      </c>
      <c r="P66" s="132">
        <f t="shared" si="1"/>
        <v>0</v>
      </c>
      <c r="Q66" s="109">
        <v>0</v>
      </c>
      <c r="R66" s="109">
        <v>0</v>
      </c>
      <c r="S66" s="109">
        <v>0</v>
      </c>
      <c r="T66" s="109">
        <v>0</v>
      </c>
      <c r="U66" s="109">
        <v>0</v>
      </c>
      <c r="V66" s="109">
        <v>0</v>
      </c>
      <c r="W66" s="109">
        <v>73.218498659517437</v>
      </c>
      <c r="X66" s="110">
        <f t="shared" ref="X66:X97" si="4">SUM(Q66:W66)</f>
        <v>73.218498659517437</v>
      </c>
      <c r="Y66" s="111">
        <v>0</v>
      </c>
      <c r="Z66" s="111">
        <v>0</v>
      </c>
      <c r="AA66" s="111">
        <v>0</v>
      </c>
      <c r="AB66" s="111">
        <v>0</v>
      </c>
      <c r="AC66" s="111">
        <v>0</v>
      </c>
      <c r="AD66" s="111">
        <v>0</v>
      </c>
      <c r="AE66" s="111">
        <v>30</v>
      </c>
      <c r="AF66" s="112">
        <f t="shared" si="2"/>
        <v>30</v>
      </c>
      <c r="AJ66">
        <v>3554.5</v>
      </c>
    </row>
    <row r="67" spans="1:36" x14ac:dyDescent="0.25">
      <c r="A67">
        <v>66</v>
      </c>
      <c r="B67">
        <v>66</v>
      </c>
      <c r="C67">
        <v>6</v>
      </c>
      <c r="D67" t="s">
        <v>1</v>
      </c>
      <c r="E67" t="s">
        <v>220</v>
      </c>
      <c r="F67" t="s">
        <v>221</v>
      </c>
      <c r="G67" t="s">
        <v>373</v>
      </c>
      <c r="H67" t="s">
        <v>372</v>
      </c>
      <c r="I67" t="s">
        <v>329</v>
      </c>
      <c r="J67" s="113">
        <v>0</v>
      </c>
      <c r="K67" s="113">
        <v>0</v>
      </c>
      <c r="L67" s="113">
        <v>0</v>
      </c>
      <c r="M67" s="113">
        <v>0</v>
      </c>
      <c r="N67" s="113">
        <v>0</v>
      </c>
      <c r="O67" s="113">
        <v>0</v>
      </c>
      <c r="P67" s="132">
        <f t="shared" ref="P67:P130" si="5">SUM(J67:O67)</f>
        <v>0</v>
      </c>
      <c r="Q67" s="113">
        <v>0</v>
      </c>
      <c r="R67" s="113">
        <v>0</v>
      </c>
      <c r="S67" s="113">
        <v>0</v>
      </c>
      <c r="T67" s="113">
        <v>0</v>
      </c>
      <c r="U67" s="113">
        <v>0</v>
      </c>
      <c r="V67" s="113">
        <v>0</v>
      </c>
      <c r="W67" s="113">
        <v>69.731903485254691</v>
      </c>
      <c r="X67" s="114">
        <f t="shared" si="4"/>
        <v>69.731903485254691</v>
      </c>
      <c r="Y67" s="113">
        <v>0</v>
      </c>
      <c r="Z67" s="113">
        <v>0</v>
      </c>
      <c r="AA67" s="113">
        <v>0</v>
      </c>
      <c r="AB67" s="113">
        <v>0</v>
      </c>
      <c r="AC67" s="113">
        <v>0</v>
      </c>
      <c r="AD67" s="113">
        <v>0</v>
      </c>
      <c r="AE67" s="113">
        <v>29</v>
      </c>
      <c r="AF67" s="115">
        <f t="shared" ref="AF67:AF130" si="6">SUM(Y67:AE67)</f>
        <v>29</v>
      </c>
      <c r="AJ67">
        <v>3538.4</v>
      </c>
    </row>
    <row r="68" spans="1:36" x14ac:dyDescent="0.25">
      <c r="A68" s="108">
        <v>67</v>
      </c>
      <c r="B68" s="108">
        <v>67</v>
      </c>
      <c r="C68" s="108">
        <v>1</v>
      </c>
      <c r="D68" s="127" t="s">
        <v>1</v>
      </c>
      <c r="E68" s="127" t="s">
        <v>222</v>
      </c>
      <c r="F68" s="127" t="s">
        <v>223</v>
      </c>
      <c r="G68" s="127" t="s">
        <v>369</v>
      </c>
      <c r="H68" s="127" t="s">
        <v>371</v>
      </c>
      <c r="I68" s="127" t="s">
        <v>326</v>
      </c>
      <c r="J68" s="134">
        <v>0</v>
      </c>
      <c r="K68" s="134">
        <v>0</v>
      </c>
      <c r="L68" s="134">
        <v>0</v>
      </c>
      <c r="M68" s="134">
        <v>3400</v>
      </c>
      <c r="N68" s="134">
        <v>0</v>
      </c>
      <c r="O68" s="134">
        <v>6264.3779999999997</v>
      </c>
      <c r="P68" s="132">
        <f t="shared" ref="P68:P73" si="7">SUM(J68:O68)</f>
        <v>9664.3780000000006</v>
      </c>
      <c r="Q68" s="109">
        <v>0</v>
      </c>
      <c r="R68" s="109">
        <v>0</v>
      </c>
      <c r="S68" s="109">
        <v>0</v>
      </c>
      <c r="T68" s="109">
        <v>3400</v>
      </c>
      <c r="U68" s="109">
        <v>0</v>
      </c>
      <c r="V68" s="109">
        <v>6264.3779999999997</v>
      </c>
      <c r="W68" s="109">
        <v>0</v>
      </c>
      <c r="X68" s="110">
        <f t="shared" si="4"/>
        <v>9664.3780000000006</v>
      </c>
      <c r="Y68" s="140">
        <v>0</v>
      </c>
      <c r="Z68" s="140">
        <v>0</v>
      </c>
      <c r="AA68" s="140">
        <v>0</v>
      </c>
      <c r="AB68" s="140">
        <v>2720</v>
      </c>
      <c r="AC68" s="140">
        <v>0</v>
      </c>
      <c r="AD68" s="140">
        <v>5012</v>
      </c>
      <c r="AE68" s="140">
        <v>0</v>
      </c>
      <c r="AF68" s="112">
        <f t="shared" si="6"/>
        <v>7732</v>
      </c>
      <c r="AJ68">
        <v>4690.5</v>
      </c>
    </row>
    <row r="69" spans="1:36" x14ac:dyDescent="0.25">
      <c r="A69">
        <v>68</v>
      </c>
      <c r="B69">
        <v>68</v>
      </c>
      <c r="C69">
        <v>2</v>
      </c>
      <c r="D69" s="102" t="s">
        <v>1</v>
      </c>
      <c r="E69" s="102" t="s">
        <v>222</v>
      </c>
      <c r="F69" s="102" t="s">
        <v>223</v>
      </c>
      <c r="G69" s="102" t="s">
        <v>373</v>
      </c>
      <c r="H69" s="102" t="s">
        <v>371</v>
      </c>
      <c r="I69" s="102" t="s">
        <v>326</v>
      </c>
      <c r="J69" s="128">
        <v>0</v>
      </c>
      <c r="K69" s="128">
        <v>0</v>
      </c>
      <c r="L69" s="128">
        <v>0</v>
      </c>
      <c r="M69" s="128">
        <v>3209</v>
      </c>
      <c r="N69" s="128">
        <v>0</v>
      </c>
      <c r="O69" s="128">
        <v>6200.0549999999994</v>
      </c>
      <c r="P69" s="132">
        <f t="shared" si="7"/>
        <v>9409.0550000000003</v>
      </c>
      <c r="Q69" s="113">
        <v>0</v>
      </c>
      <c r="R69" s="113">
        <v>0</v>
      </c>
      <c r="S69" s="113">
        <v>0</v>
      </c>
      <c r="T69" s="113">
        <v>3209</v>
      </c>
      <c r="U69" s="113">
        <v>0</v>
      </c>
      <c r="V69" s="113">
        <v>6200.0549999999994</v>
      </c>
      <c r="W69" s="113">
        <v>0</v>
      </c>
      <c r="X69" s="114">
        <f t="shared" si="4"/>
        <v>9409.0550000000003</v>
      </c>
      <c r="Y69" s="128">
        <v>0</v>
      </c>
      <c r="Z69" s="128">
        <v>0</v>
      </c>
      <c r="AA69" s="128">
        <v>0</v>
      </c>
      <c r="AB69" s="128">
        <v>2567</v>
      </c>
      <c r="AC69" s="128">
        <v>0</v>
      </c>
      <c r="AD69" s="128">
        <v>4960</v>
      </c>
      <c r="AE69" s="128">
        <v>0</v>
      </c>
      <c r="AF69" s="115">
        <f t="shared" si="6"/>
        <v>7527</v>
      </c>
      <c r="AJ69">
        <v>4735</v>
      </c>
    </row>
    <row r="70" spans="1:36" x14ac:dyDescent="0.25">
      <c r="A70" s="108">
        <v>69</v>
      </c>
      <c r="B70" s="108">
        <v>69</v>
      </c>
      <c r="C70" s="108">
        <v>3</v>
      </c>
      <c r="D70" s="127" t="s">
        <v>1</v>
      </c>
      <c r="E70" s="127" t="s">
        <v>222</v>
      </c>
      <c r="F70" s="127" t="s">
        <v>223</v>
      </c>
      <c r="G70" s="127" t="s">
        <v>369</v>
      </c>
      <c r="H70" s="127" t="s">
        <v>370</v>
      </c>
      <c r="I70" s="127" t="s">
        <v>326</v>
      </c>
      <c r="J70" s="134">
        <v>0</v>
      </c>
      <c r="K70" s="134">
        <v>0</v>
      </c>
      <c r="L70" s="134">
        <v>0</v>
      </c>
      <c r="M70" s="134">
        <v>3706</v>
      </c>
      <c r="N70" s="134">
        <v>0</v>
      </c>
      <c r="O70" s="134">
        <v>7831.3409999999985</v>
      </c>
      <c r="P70" s="132">
        <f t="shared" si="7"/>
        <v>11537.340999999999</v>
      </c>
      <c r="Q70" s="109">
        <v>0</v>
      </c>
      <c r="R70" s="109">
        <v>0</v>
      </c>
      <c r="S70" s="109">
        <v>0</v>
      </c>
      <c r="T70" s="109">
        <v>3706</v>
      </c>
      <c r="U70" s="109">
        <v>0</v>
      </c>
      <c r="V70" s="109">
        <v>7831.3409999999985</v>
      </c>
      <c r="W70" s="109">
        <v>0</v>
      </c>
      <c r="X70" s="110">
        <f t="shared" si="4"/>
        <v>11537.340999999999</v>
      </c>
      <c r="Y70" s="140">
        <v>0</v>
      </c>
      <c r="Z70" s="140">
        <v>0</v>
      </c>
      <c r="AA70" s="140">
        <v>0</v>
      </c>
      <c r="AB70" s="140">
        <v>2965</v>
      </c>
      <c r="AC70" s="140">
        <v>0</v>
      </c>
      <c r="AD70" s="140">
        <v>6265</v>
      </c>
      <c r="AE70" s="140">
        <v>0</v>
      </c>
      <c r="AF70" s="112">
        <f t="shared" si="6"/>
        <v>9230</v>
      </c>
      <c r="AJ70">
        <v>407.3</v>
      </c>
    </row>
    <row r="71" spans="1:36" x14ac:dyDescent="0.25">
      <c r="A71">
        <v>70</v>
      </c>
      <c r="B71">
        <v>70</v>
      </c>
      <c r="C71">
        <v>4</v>
      </c>
      <c r="D71" s="102" t="s">
        <v>1</v>
      </c>
      <c r="E71" s="102" t="s">
        <v>222</v>
      </c>
      <c r="F71" s="102" t="s">
        <v>223</v>
      </c>
      <c r="G71" s="102" t="s">
        <v>373</v>
      </c>
      <c r="H71" s="102" t="s">
        <v>370</v>
      </c>
      <c r="I71" s="102" t="s">
        <v>326</v>
      </c>
      <c r="J71" s="128">
        <v>0</v>
      </c>
      <c r="K71" s="128">
        <v>0</v>
      </c>
      <c r="L71" s="128">
        <v>0</v>
      </c>
      <c r="M71" s="128">
        <v>4637</v>
      </c>
      <c r="N71" s="128">
        <v>0</v>
      </c>
      <c r="O71" s="128">
        <v>7981.7759999999989</v>
      </c>
      <c r="P71" s="132">
        <f t="shared" si="7"/>
        <v>12618.775999999998</v>
      </c>
      <c r="Q71" s="113">
        <v>0</v>
      </c>
      <c r="R71" s="113">
        <v>0</v>
      </c>
      <c r="S71" s="113">
        <v>0</v>
      </c>
      <c r="T71" s="113">
        <v>4637</v>
      </c>
      <c r="U71" s="113">
        <v>0</v>
      </c>
      <c r="V71" s="113">
        <v>7981.7759999999989</v>
      </c>
      <c r="W71" s="113">
        <v>0</v>
      </c>
      <c r="X71" s="114">
        <f t="shared" si="4"/>
        <v>12618.775999999998</v>
      </c>
      <c r="Y71" s="128">
        <v>0</v>
      </c>
      <c r="Z71" s="128">
        <v>0</v>
      </c>
      <c r="AA71" s="128">
        <v>0</v>
      </c>
      <c r="AB71" s="128">
        <v>3710</v>
      </c>
      <c r="AC71" s="128">
        <v>0</v>
      </c>
      <c r="AD71" s="128">
        <v>6385</v>
      </c>
      <c r="AE71" s="128">
        <v>0</v>
      </c>
      <c r="AF71" s="115">
        <f t="shared" si="6"/>
        <v>10095</v>
      </c>
      <c r="AJ71">
        <v>400.3</v>
      </c>
    </row>
    <row r="72" spans="1:36" x14ac:dyDescent="0.25">
      <c r="A72" s="108">
        <v>71</v>
      </c>
      <c r="B72" s="108">
        <v>71</v>
      </c>
      <c r="C72" s="108">
        <v>5</v>
      </c>
      <c r="D72" s="127" t="s">
        <v>1</v>
      </c>
      <c r="E72" s="127" t="s">
        <v>222</v>
      </c>
      <c r="F72" s="127" t="s">
        <v>223</v>
      </c>
      <c r="G72" s="127" t="s">
        <v>369</v>
      </c>
      <c r="H72" s="127" t="s">
        <v>372</v>
      </c>
      <c r="I72" s="127" t="s">
        <v>326</v>
      </c>
      <c r="J72" s="134">
        <v>0</v>
      </c>
      <c r="K72" s="134">
        <v>0</v>
      </c>
      <c r="L72" s="134">
        <v>0</v>
      </c>
      <c r="M72" s="134">
        <v>158</v>
      </c>
      <c r="N72" s="134">
        <v>0</v>
      </c>
      <c r="O72" s="134">
        <v>836.82899999999995</v>
      </c>
      <c r="P72" s="132">
        <f t="shared" si="7"/>
        <v>994.82899999999995</v>
      </c>
      <c r="Q72" s="109">
        <v>0</v>
      </c>
      <c r="R72" s="109">
        <v>0</v>
      </c>
      <c r="S72" s="109">
        <v>0</v>
      </c>
      <c r="T72" s="109">
        <v>158</v>
      </c>
      <c r="U72" s="109">
        <v>0</v>
      </c>
      <c r="V72" s="109">
        <v>836.82899999999995</v>
      </c>
      <c r="W72" s="109">
        <v>0</v>
      </c>
      <c r="X72" s="110">
        <f t="shared" si="4"/>
        <v>994.82899999999995</v>
      </c>
      <c r="Y72" s="140">
        <v>0</v>
      </c>
      <c r="Z72" s="140">
        <v>0</v>
      </c>
      <c r="AA72" s="140">
        <v>0</v>
      </c>
      <c r="AB72" s="140">
        <v>126</v>
      </c>
      <c r="AC72" s="140">
        <v>0</v>
      </c>
      <c r="AD72" s="140">
        <v>669</v>
      </c>
      <c r="AE72" s="140">
        <v>0</v>
      </c>
      <c r="AF72" s="112">
        <f t="shared" si="6"/>
        <v>795</v>
      </c>
    </row>
    <row r="73" spans="1:36" x14ac:dyDescent="0.25">
      <c r="A73">
        <v>72</v>
      </c>
      <c r="B73">
        <v>72</v>
      </c>
      <c r="C73">
        <v>6</v>
      </c>
      <c r="D73" s="102" t="s">
        <v>1</v>
      </c>
      <c r="E73" s="102" t="s">
        <v>222</v>
      </c>
      <c r="F73" s="102" t="s">
        <v>223</v>
      </c>
      <c r="G73" s="102" t="s">
        <v>373</v>
      </c>
      <c r="H73" s="102" t="s">
        <v>372</v>
      </c>
      <c r="I73" s="102" t="s">
        <v>326</v>
      </c>
      <c r="J73" s="128">
        <v>0</v>
      </c>
      <c r="K73" s="128">
        <v>0</v>
      </c>
      <c r="L73" s="128">
        <v>0</v>
      </c>
      <c r="M73" s="128">
        <v>145</v>
      </c>
      <c r="N73" s="128">
        <v>0</v>
      </c>
      <c r="O73" s="128">
        <v>792.81</v>
      </c>
      <c r="P73" s="132">
        <f t="shared" si="7"/>
        <v>937.81</v>
      </c>
      <c r="Q73" s="113">
        <v>0</v>
      </c>
      <c r="R73" s="113">
        <v>0</v>
      </c>
      <c r="S73" s="113">
        <v>0</v>
      </c>
      <c r="T73" s="113">
        <v>145</v>
      </c>
      <c r="U73" s="113">
        <v>0</v>
      </c>
      <c r="V73" s="113">
        <v>792.81</v>
      </c>
      <c r="W73" s="113">
        <v>0</v>
      </c>
      <c r="X73" s="114">
        <f t="shared" si="4"/>
        <v>937.81</v>
      </c>
      <c r="Y73" s="128">
        <v>0</v>
      </c>
      <c r="Z73" s="128">
        <v>0</v>
      </c>
      <c r="AA73" s="128">
        <v>0</v>
      </c>
      <c r="AB73" s="128">
        <v>116</v>
      </c>
      <c r="AC73" s="128">
        <v>0</v>
      </c>
      <c r="AD73" s="128">
        <v>634</v>
      </c>
      <c r="AE73" s="128">
        <v>0</v>
      </c>
      <c r="AF73" s="115">
        <f t="shared" si="6"/>
        <v>750</v>
      </c>
    </row>
    <row r="74" spans="1:36" x14ac:dyDescent="0.25">
      <c r="A74" s="108">
        <v>73</v>
      </c>
      <c r="B74" s="108">
        <v>67</v>
      </c>
      <c r="C74" s="108">
        <v>1</v>
      </c>
      <c r="D74" s="108" t="s">
        <v>1</v>
      </c>
      <c r="E74" s="108" t="s">
        <v>222</v>
      </c>
      <c r="F74" s="108" t="s">
        <v>223</v>
      </c>
      <c r="G74" s="108" t="s">
        <v>369</v>
      </c>
      <c r="H74" s="108" t="s">
        <v>371</v>
      </c>
      <c r="I74" s="108" t="s">
        <v>328</v>
      </c>
      <c r="J74" s="133">
        <v>16283.519999999999</v>
      </c>
      <c r="K74" s="133">
        <v>0</v>
      </c>
      <c r="L74" s="133">
        <v>0</v>
      </c>
      <c r="M74" s="133"/>
      <c r="N74" s="133">
        <v>0</v>
      </c>
      <c r="O74" s="133">
        <v>14616.621999999999</v>
      </c>
      <c r="P74" s="132">
        <f t="shared" si="5"/>
        <v>30900.142</v>
      </c>
      <c r="Q74" s="109">
        <v>16283.519999999999</v>
      </c>
      <c r="R74" s="109">
        <v>0</v>
      </c>
      <c r="S74" s="109">
        <v>0</v>
      </c>
      <c r="T74" s="109">
        <v>0</v>
      </c>
      <c r="U74" s="109">
        <v>0</v>
      </c>
      <c r="V74" s="109">
        <v>18624.224000000002</v>
      </c>
      <c r="W74" s="109">
        <v>0</v>
      </c>
      <c r="X74" s="110">
        <f t="shared" si="4"/>
        <v>34907.743999999999</v>
      </c>
      <c r="Y74" s="111">
        <v>6595</v>
      </c>
      <c r="Z74" s="111">
        <v>0</v>
      </c>
      <c r="AA74" s="111">
        <v>0</v>
      </c>
      <c r="AB74" s="111">
        <v>0</v>
      </c>
      <c r="AC74" s="111">
        <v>0</v>
      </c>
      <c r="AD74" s="111">
        <v>4735</v>
      </c>
      <c r="AE74" s="111">
        <v>0</v>
      </c>
      <c r="AF74" s="112">
        <f t="shared" si="6"/>
        <v>11330</v>
      </c>
    </row>
    <row r="75" spans="1:36" x14ac:dyDescent="0.25">
      <c r="A75">
        <v>74</v>
      </c>
      <c r="B75">
        <v>68</v>
      </c>
      <c r="C75">
        <v>2</v>
      </c>
      <c r="D75" t="s">
        <v>1</v>
      </c>
      <c r="E75" t="s">
        <v>222</v>
      </c>
      <c r="F75" t="s">
        <v>223</v>
      </c>
      <c r="G75" t="s">
        <v>373</v>
      </c>
      <c r="H75" t="s">
        <v>371</v>
      </c>
      <c r="I75" t="s">
        <v>328</v>
      </c>
      <c r="J75" s="113">
        <v>14021.92</v>
      </c>
      <c r="K75" s="113">
        <v>0</v>
      </c>
      <c r="L75" s="113">
        <v>0</v>
      </c>
      <c r="N75" s="113">
        <v>0</v>
      </c>
      <c r="O75" s="113">
        <v>14466.945</v>
      </c>
      <c r="P75" s="132">
        <f t="shared" si="5"/>
        <v>28488.864999999998</v>
      </c>
      <c r="Q75" s="113">
        <v>14021.92</v>
      </c>
      <c r="R75" s="113">
        <v>0</v>
      </c>
      <c r="S75" s="113">
        <v>0</v>
      </c>
      <c r="T75" s="113">
        <v>0</v>
      </c>
      <c r="U75" s="113">
        <v>0</v>
      </c>
      <c r="V75" s="113">
        <v>18272.659</v>
      </c>
      <c r="W75" s="113">
        <v>0</v>
      </c>
      <c r="X75" s="114">
        <f t="shared" si="4"/>
        <v>32294.578999999998</v>
      </c>
      <c r="Y75" s="113">
        <v>4400</v>
      </c>
      <c r="Z75" s="113">
        <v>0</v>
      </c>
      <c r="AA75" s="113">
        <v>0</v>
      </c>
      <c r="AB75" s="113">
        <v>0</v>
      </c>
      <c r="AC75" s="113">
        <v>0</v>
      </c>
      <c r="AD75" s="113">
        <v>4690.5</v>
      </c>
      <c r="AE75" s="113">
        <v>0</v>
      </c>
      <c r="AF75" s="115">
        <f t="shared" si="6"/>
        <v>9090.5</v>
      </c>
    </row>
    <row r="76" spans="1:36" x14ac:dyDescent="0.25">
      <c r="A76" s="108">
        <v>75</v>
      </c>
      <c r="B76" s="108">
        <v>69</v>
      </c>
      <c r="C76" s="108">
        <v>3</v>
      </c>
      <c r="D76" s="108" t="s">
        <v>1</v>
      </c>
      <c r="E76" s="108" t="s">
        <v>222</v>
      </c>
      <c r="F76" s="108" t="s">
        <v>223</v>
      </c>
      <c r="G76" s="108" t="s">
        <v>369</v>
      </c>
      <c r="H76" s="108" t="s">
        <v>370</v>
      </c>
      <c r="I76" s="108" t="s">
        <v>328</v>
      </c>
      <c r="J76" s="133">
        <v>9046.4</v>
      </c>
      <c r="K76" s="133">
        <v>0</v>
      </c>
      <c r="L76" s="133">
        <v>0</v>
      </c>
      <c r="M76" s="133"/>
      <c r="N76" s="133">
        <v>0</v>
      </c>
      <c r="O76" s="133">
        <v>18272.659</v>
      </c>
      <c r="P76" s="132">
        <f t="shared" si="5"/>
        <v>27319.059000000001</v>
      </c>
      <c r="Q76" s="109">
        <v>9046.4</v>
      </c>
      <c r="R76" s="109">
        <v>0</v>
      </c>
      <c r="S76" s="109">
        <v>0</v>
      </c>
      <c r="T76" s="109">
        <v>0</v>
      </c>
      <c r="U76" s="109">
        <v>0</v>
      </c>
      <c r="V76" s="109">
        <v>14616.621999999999</v>
      </c>
      <c r="W76" s="109">
        <v>0</v>
      </c>
      <c r="X76" s="110">
        <f t="shared" si="4"/>
        <v>23663.021999999997</v>
      </c>
      <c r="Y76" s="111">
        <v>3664</v>
      </c>
      <c r="Z76" s="111">
        <v>0</v>
      </c>
      <c r="AA76" s="111">
        <v>0</v>
      </c>
      <c r="AB76" s="111">
        <v>0</v>
      </c>
      <c r="AC76" s="111">
        <v>0</v>
      </c>
      <c r="AD76" s="111">
        <v>3554.5</v>
      </c>
      <c r="AE76" s="111">
        <v>0</v>
      </c>
      <c r="AF76" s="112">
        <f t="shared" si="6"/>
        <v>7218.5</v>
      </c>
    </row>
    <row r="77" spans="1:36" x14ac:dyDescent="0.25">
      <c r="A77">
        <v>76</v>
      </c>
      <c r="B77">
        <v>70</v>
      </c>
      <c r="C77">
        <v>4</v>
      </c>
      <c r="D77" t="s">
        <v>1</v>
      </c>
      <c r="E77" t="s">
        <v>222</v>
      </c>
      <c r="F77" t="s">
        <v>223</v>
      </c>
      <c r="G77" t="s">
        <v>373</v>
      </c>
      <c r="H77" t="s">
        <v>370</v>
      </c>
      <c r="I77" t="s">
        <v>328</v>
      </c>
      <c r="J77" s="113">
        <v>5880.16</v>
      </c>
      <c r="K77" s="113">
        <v>0</v>
      </c>
      <c r="L77" s="113">
        <v>0</v>
      </c>
      <c r="N77" s="113">
        <v>0</v>
      </c>
      <c r="O77" s="113">
        <v>18624.224000000002</v>
      </c>
      <c r="P77" s="132">
        <f t="shared" si="5"/>
        <v>24504.384000000002</v>
      </c>
      <c r="Q77" s="113">
        <v>5880.16</v>
      </c>
      <c r="R77" s="113">
        <v>0</v>
      </c>
      <c r="S77" s="113">
        <v>0</v>
      </c>
      <c r="T77" s="113">
        <v>0</v>
      </c>
      <c r="U77" s="113">
        <v>0</v>
      </c>
      <c r="V77" s="113">
        <v>14466.945</v>
      </c>
      <c r="W77" s="113">
        <v>0</v>
      </c>
      <c r="X77" s="114">
        <f t="shared" si="4"/>
        <v>20347.105</v>
      </c>
      <c r="Y77" s="113">
        <v>1470</v>
      </c>
      <c r="Z77" s="113">
        <v>0</v>
      </c>
      <c r="AA77" s="113">
        <v>0</v>
      </c>
      <c r="AB77" s="113">
        <v>0</v>
      </c>
      <c r="AC77" s="113">
        <v>0</v>
      </c>
      <c r="AD77" s="113">
        <v>3538.4</v>
      </c>
      <c r="AE77" s="113">
        <v>0</v>
      </c>
      <c r="AF77" s="115">
        <f t="shared" si="6"/>
        <v>5008.3999999999996</v>
      </c>
    </row>
    <row r="78" spans="1:36" x14ac:dyDescent="0.25">
      <c r="A78" s="108">
        <v>77</v>
      </c>
      <c r="B78" s="108">
        <v>71</v>
      </c>
      <c r="C78" s="108">
        <v>5</v>
      </c>
      <c r="D78" s="108" t="s">
        <v>1</v>
      </c>
      <c r="E78" s="108" t="s">
        <v>222</v>
      </c>
      <c r="F78" s="108" t="s">
        <v>223</v>
      </c>
      <c r="G78" s="108" t="s">
        <v>369</v>
      </c>
      <c r="H78" s="108" t="s">
        <v>372</v>
      </c>
      <c r="I78" s="108" t="s">
        <v>328</v>
      </c>
      <c r="J78" s="133">
        <v>0</v>
      </c>
      <c r="K78" s="133">
        <v>0</v>
      </c>
      <c r="L78" s="133">
        <v>0</v>
      </c>
      <c r="M78" s="133"/>
      <c r="N78" s="133">
        <v>0</v>
      </c>
      <c r="O78" s="133">
        <v>1952.171</v>
      </c>
      <c r="P78" s="132">
        <f t="shared" si="5"/>
        <v>1952.171</v>
      </c>
      <c r="Q78" s="109">
        <v>0</v>
      </c>
      <c r="R78" s="109">
        <v>0</v>
      </c>
      <c r="S78" s="109">
        <v>0</v>
      </c>
      <c r="T78" s="109">
        <v>0</v>
      </c>
      <c r="U78" s="109">
        <v>0</v>
      </c>
      <c r="V78" s="109">
        <v>1952.171</v>
      </c>
      <c r="W78" s="109">
        <v>0</v>
      </c>
      <c r="X78" s="110">
        <f t="shared" si="4"/>
        <v>1952.171</v>
      </c>
      <c r="Y78" s="111">
        <v>0</v>
      </c>
      <c r="Z78" s="111">
        <v>0</v>
      </c>
      <c r="AA78" s="111">
        <v>0</v>
      </c>
      <c r="AB78" s="111">
        <v>0</v>
      </c>
      <c r="AC78" s="111">
        <v>0</v>
      </c>
      <c r="AD78" s="111">
        <v>407.3</v>
      </c>
      <c r="AE78" s="111">
        <v>0</v>
      </c>
      <c r="AF78" s="112">
        <f t="shared" si="6"/>
        <v>407.3</v>
      </c>
    </row>
    <row r="79" spans="1:36" x14ac:dyDescent="0.25">
      <c r="A79">
        <v>78</v>
      </c>
      <c r="B79">
        <v>72</v>
      </c>
      <c r="C79">
        <v>6</v>
      </c>
      <c r="D79" t="s">
        <v>1</v>
      </c>
      <c r="E79" t="s">
        <v>222</v>
      </c>
      <c r="F79" t="s">
        <v>223</v>
      </c>
      <c r="G79" t="s">
        <v>373</v>
      </c>
      <c r="H79" t="s">
        <v>372</v>
      </c>
      <c r="I79" t="s">
        <v>328</v>
      </c>
      <c r="J79" s="113">
        <v>0</v>
      </c>
      <c r="K79" s="113">
        <v>0</v>
      </c>
      <c r="L79" s="113">
        <v>0</v>
      </c>
      <c r="N79" s="113">
        <v>0</v>
      </c>
      <c r="O79" s="113">
        <v>1850.19</v>
      </c>
      <c r="P79" s="132">
        <f t="shared" si="5"/>
        <v>1850.19</v>
      </c>
      <c r="Q79" s="113">
        <v>0</v>
      </c>
      <c r="R79" s="113">
        <v>0</v>
      </c>
      <c r="S79" s="113">
        <v>0</v>
      </c>
      <c r="T79" s="113">
        <v>0</v>
      </c>
      <c r="U79" s="113">
        <v>0</v>
      </c>
      <c r="V79" s="113">
        <v>1850.19</v>
      </c>
      <c r="W79" s="113">
        <v>0</v>
      </c>
      <c r="X79" s="114">
        <f t="shared" si="4"/>
        <v>1850.19</v>
      </c>
      <c r="Y79" s="113">
        <v>0</v>
      </c>
      <c r="Z79" s="113">
        <v>0</v>
      </c>
      <c r="AA79" s="113">
        <v>0</v>
      </c>
      <c r="AB79" s="113">
        <v>0</v>
      </c>
      <c r="AC79" s="113">
        <v>0</v>
      </c>
      <c r="AD79" s="113">
        <v>400.3</v>
      </c>
      <c r="AE79" s="113">
        <v>0</v>
      </c>
      <c r="AF79" s="115">
        <f t="shared" si="6"/>
        <v>400.3</v>
      </c>
    </row>
    <row r="80" spans="1:36" x14ac:dyDescent="0.25">
      <c r="A80" s="108">
        <v>79</v>
      </c>
      <c r="B80" s="108">
        <v>73</v>
      </c>
      <c r="C80" s="108">
        <v>1</v>
      </c>
      <c r="D80" s="108" t="s">
        <v>1</v>
      </c>
      <c r="E80" s="108" t="s">
        <v>224</v>
      </c>
      <c r="F80" s="108" t="s">
        <v>225</v>
      </c>
      <c r="G80" s="108" t="s">
        <v>369</v>
      </c>
      <c r="H80" s="108" t="s">
        <v>371</v>
      </c>
      <c r="I80" s="108" t="s">
        <v>329</v>
      </c>
      <c r="J80" s="133">
        <v>0</v>
      </c>
      <c r="K80" s="133">
        <v>0</v>
      </c>
      <c r="L80" s="133">
        <v>0</v>
      </c>
      <c r="M80" s="133">
        <v>0</v>
      </c>
      <c r="N80" s="133">
        <v>0</v>
      </c>
      <c r="O80" s="133">
        <v>0</v>
      </c>
      <c r="P80" s="132">
        <f t="shared" si="5"/>
        <v>0</v>
      </c>
      <c r="Q80" s="109">
        <v>0</v>
      </c>
      <c r="R80" s="109">
        <v>0</v>
      </c>
      <c r="S80" s="109">
        <v>0</v>
      </c>
      <c r="T80" s="109">
        <v>0</v>
      </c>
      <c r="U80" s="109">
        <v>0</v>
      </c>
      <c r="V80" s="109">
        <v>0</v>
      </c>
      <c r="W80" s="109">
        <v>1199.0670220868242</v>
      </c>
      <c r="X80" s="110">
        <f t="shared" si="4"/>
        <v>1199.0670220868242</v>
      </c>
      <c r="Y80" s="111">
        <v>0</v>
      </c>
      <c r="Z80" s="111">
        <v>0</v>
      </c>
      <c r="AA80" s="111">
        <v>0</v>
      </c>
      <c r="AB80" s="111">
        <v>0</v>
      </c>
      <c r="AC80" s="111">
        <v>0</v>
      </c>
      <c r="AD80" s="111">
        <v>0</v>
      </c>
      <c r="AE80" s="111">
        <v>599</v>
      </c>
      <c r="AF80" s="112">
        <f t="shared" si="6"/>
        <v>599</v>
      </c>
    </row>
    <row r="81" spans="1:32" x14ac:dyDescent="0.25">
      <c r="A81">
        <v>80</v>
      </c>
      <c r="B81">
        <v>74</v>
      </c>
      <c r="C81">
        <v>2</v>
      </c>
      <c r="D81" t="s">
        <v>1</v>
      </c>
      <c r="E81" t="s">
        <v>224</v>
      </c>
      <c r="F81" t="s">
        <v>225</v>
      </c>
      <c r="G81" t="s">
        <v>373</v>
      </c>
      <c r="H81" t="s">
        <v>371</v>
      </c>
      <c r="I81" t="s">
        <v>329</v>
      </c>
      <c r="J81" s="113">
        <v>0</v>
      </c>
      <c r="K81" s="113">
        <v>0</v>
      </c>
      <c r="L81" s="113">
        <v>0</v>
      </c>
      <c r="M81" s="113">
        <v>0</v>
      </c>
      <c r="N81" s="113">
        <v>0</v>
      </c>
      <c r="O81" s="113">
        <v>0</v>
      </c>
      <c r="P81" s="132">
        <f t="shared" si="5"/>
        <v>0</v>
      </c>
      <c r="Q81" s="113">
        <v>0</v>
      </c>
      <c r="R81" s="113">
        <v>0</v>
      </c>
      <c r="S81" s="113">
        <v>0</v>
      </c>
      <c r="T81" s="113">
        <v>0</v>
      </c>
      <c r="U81" s="113">
        <v>0</v>
      </c>
      <c r="V81" s="113">
        <v>0</v>
      </c>
      <c r="W81" s="113">
        <v>1187.4397055090124</v>
      </c>
      <c r="X81" s="114">
        <f t="shared" si="4"/>
        <v>1187.4397055090124</v>
      </c>
      <c r="Y81" s="113">
        <v>0</v>
      </c>
      <c r="Z81" s="113">
        <v>0</v>
      </c>
      <c r="AA81" s="113">
        <v>0</v>
      </c>
      <c r="AB81" s="113">
        <v>0</v>
      </c>
      <c r="AC81" s="113">
        <v>0</v>
      </c>
      <c r="AD81" s="113">
        <v>0</v>
      </c>
      <c r="AE81" s="113">
        <v>593</v>
      </c>
      <c r="AF81" s="115">
        <f t="shared" si="6"/>
        <v>593</v>
      </c>
    </row>
    <row r="82" spans="1:32" x14ac:dyDescent="0.25">
      <c r="A82" s="108">
        <v>81</v>
      </c>
      <c r="B82" s="108">
        <v>75</v>
      </c>
      <c r="C82" s="108">
        <v>3</v>
      </c>
      <c r="D82" s="108" t="s">
        <v>1</v>
      </c>
      <c r="E82" s="108" t="s">
        <v>224</v>
      </c>
      <c r="F82" s="108" t="s">
        <v>225</v>
      </c>
      <c r="G82" s="108" t="s">
        <v>369</v>
      </c>
      <c r="H82" s="108" t="s">
        <v>370</v>
      </c>
      <c r="I82" s="108" t="s">
        <v>329</v>
      </c>
      <c r="J82" s="133">
        <v>0</v>
      </c>
      <c r="K82" s="133">
        <v>0</v>
      </c>
      <c r="L82" s="133">
        <v>0</v>
      </c>
      <c r="M82" s="133">
        <v>0</v>
      </c>
      <c r="N82" s="133">
        <v>0</v>
      </c>
      <c r="O82" s="133">
        <v>0</v>
      </c>
      <c r="P82" s="132">
        <f t="shared" si="5"/>
        <v>0</v>
      </c>
      <c r="Q82" s="109">
        <v>0</v>
      </c>
      <c r="R82" s="109">
        <v>0</v>
      </c>
      <c r="S82" s="109">
        <v>0</v>
      </c>
      <c r="T82" s="109">
        <v>0</v>
      </c>
      <c r="U82" s="109">
        <v>0</v>
      </c>
      <c r="V82" s="109">
        <v>0</v>
      </c>
      <c r="W82" s="109">
        <v>1499.9238385377</v>
      </c>
      <c r="X82" s="110">
        <f t="shared" si="4"/>
        <v>1499.9238385377</v>
      </c>
      <c r="Y82" s="111">
        <v>0</v>
      </c>
      <c r="Z82" s="111">
        <v>0</v>
      </c>
      <c r="AA82" s="111">
        <v>0</v>
      </c>
      <c r="AB82" s="111">
        <v>0</v>
      </c>
      <c r="AC82" s="111">
        <v>0</v>
      </c>
      <c r="AD82" s="111">
        <v>0</v>
      </c>
      <c r="AE82" s="111">
        <v>749</v>
      </c>
      <c r="AF82" s="112">
        <f t="shared" si="6"/>
        <v>749</v>
      </c>
    </row>
    <row r="83" spans="1:32" x14ac:dyDescent="0.25">
      <c r="A83">
        <v>82</v>
      </c>
      <c r="B83">
        <v>76</v>
      </c>
      <c r="C83">
        <v>4</v>
      </c>
      <c r="D83" t="s">
        <v>1</v>
      </c>
      <c r="E83" t="s">
        <v>224</v>
      </c>
      <c r="F83" t="s">
        <v>225</v>
      </c>
      <c r="G83" t="s">
        <v>373</v>
      </c>
      <c r="H83" t="s">
        <v>370</v>
      </c>
      <c r="I83" t="s">
        <v>329</v>
      </c>
      <c r="J83" s="113">
        <v>0</v>
      </c>
      <c r="K83" s="113">
        <v>0</v>
      </c>
      <c r="L83" s="113">
        <v>0</v>
      </c>
      <c r="M83" s="113">
        <v>0</v>
      </c>
      <c r="N83" s="113">
        <v>0</v>
      </c>
      <c r="O83" s="113">
        <v>0</v>
      </c>
      <c r="P83" s="132">
        <f t="shared" si="5"/>
        <v>0</v>
      </c>
      <c r="Q83" s="113">
        <v>0</v>
      </c>
      <c r="R83" s="113">
        <v>0</v>
      </c>
      <c r="S83" s="113">
        <v>0</v>
      </c>
      <c r="T83" s="113">
        <v>0</v>
      </c>
      <c r="U83" s="113">
        <v>0</v>
      </c>
      <c r="V83" s="113">
        <v>0</v>
      </c>
      <c r="W83" s="113">
        <v>1527.5387154100026</v>
      </c>
      <c r="X83" s="114">
        <f t="shared" si="4"/>
        <v>1527.5387154100026</v>
      </c>
      <c r="Y83" s="113">
        <v>0</v>
      </c>
      <c r="Z83" s="113">
        <v>0</v>
      </c>
      <c r="AA83" s="113">
        <v>0</v>
      </c>
      <c r="AB83" s="113">
        <v>0</v>
      </c>
      <c r="AC83" s="113">
        <v>0</v>
      </c>
      <c r="AD83" s="113">
        <v>0</v>
      </c>
      <c r="AE83" s="113">
        <v>764</v>
      </c>
      <c r="AF83" s="115">
        <f t="shared" si="6"/>
        <v>764</v>
      </c>
    </row>
    <row r="84" spans="1:32" x14ac:dyDescent="0.25">
      <c r="A84" s="108">
        <v>83</v>
      </c>
      <c r="B84" s="108">
        <v>77</v>
      </c>
      <c r="C84" s="108">
        <v>5</v>
      </c>
      <c r="D84" s="108" t="s">
        <v>1</v>
      </c>
      <c r="E84" s="108" t="s">
        <v>224</v>
      </c>
      <c r="F84" s="108" t="s">
        <v>225</v>
      </c>
      <c r="G84" s="108" t="s">
        <v>369</v>
      </c>
      <c r="H84" s="108" t="s">
        <v>372</v>
      </c>
      <c r="I84" s="108" t="s">
        <v>329</v>
      </c>
      <c r="J84" s="133">
        <v>0</v>
      </c>
      <c r="K84" s="133">
        <v>0</v>
      </c>
      <c r="L84" s="133">
        <v>0</v>
      </c>
      <c r="M84" s="133">
        <v>0</v>
      </c>
      <c r="N84" s="133">
        <v>0</v>
      </c>
      <c r="O84" s="133">
        <v>0</v>
      </c>
      <c r="P84" s="132">
        <f t="shared" si="5"/>
        <v>0</v>
      </c>
      <c r="Q84" s="109">
        <v>0</v>
      </c>
      <c r="R84" s="109">
        <v>0</v>
      </c>
      <c r="S84" s="109">
        <v>0</v>
      </c>
      <c r="T84" s="109">
        <v>0</v>
      </c>
      <c r="U84" s="109">
        <v>0</v>
      </c>
      <c r="V84" s="109">
        <v>0</v>
      </c>
      <c r="W84" s="109">
        <v>159.87560294490987</v>
      </c>
      <c r="X84" s="110">
        <f t="shared" si="4"/>
        <v>159.87560294490987</v>
      </c>
      <c r="Y84" s="111">
        <v>0</v>
      </c>
      <c r="Z84" s="111">
        <v>0</v>
      </c>
      <c r="AA84" s="111">
        <v>0</v>
      </c>
      <c r="AB84" s="111">
        <v>0</v>
      </c>
      <c r="AC84" s="111">
        <v>0</v>
      </c>
      <c r="AD84" s="111">
        <v>0</v>
      </c>
      <c r="AE84" s="111">
        <v>80</v>
      </c>
      <c r="AF84" s="112">
        <f t="shared" si="6"/>
        <v>80</v>
      </c>
    </row>
    <row r="85" spans="1:32" x14ac:dyDescent="0.25">
      <c r="A85">
        <v>84</v>
      </c>
      <c r="B85">
        <v>78</v>
      </c>
      <c r="C85">
        <v>6</v>
      </c>
      <c r="D85" t="s">
        <v>1</v>
      </c>
      <c r="E85" t="s">
        <v>224</v>
      </c>
      <c r="F85" t="s">
        <v>225</v>
      </c>
      <c r="G85" t="s">
        <v>373</v>
      </c>
      <c r="H85" t="s">
        <v>372</v>
      </c>
      <c r="I85" t="s">
        <v>329</v>
      </c>
      <c r="J85" s="113">
        <v>0</v>
      </c>
      <c r="K85" s="113">
        <v>0</v>
      </c>
      <c r="L85" s="113">
        <v>0</v>
      </c>
      <c r="M85" s="113">
        <v>0</v>
      </c>
      <c r="N85" s="113">
        <v>0</v>
      </c>
      <c r="O85" s="113">
        <v>0</v>
      </c>
      <c r="P85" s="132">
        <f t="shared" si="5"/>
        <v>0</v>
      </c>
      <c r="Q85" s="113">
        <v>0</v>
      </c>
      <c r="R85" s="113">
        <v>0</v>
      </c>
      <c r="S85" s="113">
        <v>0</v>
      </c>
      <c r="T85" s="113">
        <v>0</v>
      </c>
      <c r="U85" s="113">
        <v>0</v>
      </c>
      <c r="V85" s="113">
        <v>0</v>
      </c>
      <c r="W85" s="113">
        <v>151.15511551155114</v>
      </c>
      <c r="X85" s="114">
        <f t="shared" si="4"/>
        <v>151.15511551155114</v>
      </c>
      <c r="Y85" s="113">
        <v>0</v>
      </c>
      <c r="Z85" s="113">
        <v>0</v>
      </c>
      <c r="AA85" s="113">
        <v>0</v>
      </c>
      <c r="AB85" s="113">
        <v>0</v>
      </c>
      <c r="AC85" s="113">
        <v>0</v>
      </c>
      <c r="AD85" s="113">
        <v>0</v>
      </c>
      <c r="AE85" s="113">
        <v>76</v>
      </c>
      <c r="AF85" s="115">
        <f t="shared" si="6"/>
        <v>76</v>
      </c>
    </row>
    <row r="86" spans="1:32" x14ac:dyDescent="0.25">
      <c r="A86" s="108">
        <v>85</v>
      </c>
      <c r="B86" s="108">
        <v>79</v>
      </c>
      <c r="C86" s="108">
        <v>1</v>
      </c>
      <c r="D86" s="108" t="s">
        <v>1</v>
      </c>
      <c r="E86" s="108" t="s">
        <v>226</v>
      </c>
      <c r="F86" s="108" t="s">
        <v>227</v>
      </c>
      <c r="G86" s="108" t="s">
        <v>369</v>
      </c>
      <c r="H86" s="108" t="s">
        <v>371</v>
      </c>
      <c r="I86" s="108" t="s">
        <v>329</v>
      </c>
      <c r="J86" s="133">
        <v>0</v>
      </c>
      <c r="K86" s="133">
        <v>0</v>
      </c>
      <c r="L86" s="133">
        <v>0</v>
      </c>
      <c r="M86" s="133">
        <v>0</v>
      </c>
      <c r="N86" s="133">
        <v>0</v>
      </c>
      <c r="O86" s="133">
        <v>0</v>
      </c>
      <c r="P86" s="132">
        <f t="shared" si="5"/>
        <v>0</v>
      </c>
      <c r="Q86" s="109">
        <v>0</v>
      </c>
      <c r="R86" s="109">
        <v>0</v>
      </c>
      <c r="S86" s="109">
        <v>0</v>
      </c>
      <c r="T86" s="109">
        <v>0</v>
      </c>
      <c r="U86" s="109">
        <v>0</v>
      </c>
      <c r="V86" s="109">
        <v>0</v>
      </c>
      <c r="W86" s="109">
        <v>964.90444654683074</v>
      </c>
      <c r="X86" s="110">
        <f t="shared" si="4"/>
        <v>964.90444654683074</v>
      </c>
      <c r="Y86" s="111">
        <v>0</v>
      </c>
      <c r="Z86" s="111">
        <v>0</v>
      </c>
      <c r="AA86" s="111">
        <v>0</v>
      </c>
      <c r="AB86" s="111">
        <v>0</v>
      </c>
      <c r="AC86" s="111">
        <v>0</v>
      </c>
      <c r="AD86" s="111">
        <v>0</v>
      </c>
      <c r="AE86" s="111">
        <v>483</v>
      </c>
      <c r="AF86" s="112">
        <f t="shared" si="6"/>
        <v>483</v>
      </c>
    </row>
    <row r="87" spans="1:32" x14ac:dyDescent="0.25">
      <c r="A87">
        <v>86</v>
      </c>
      <c r="B87">
        <v>80</v>
      </c>
      <c r="C87">
        <v>2</v>
      </c>
      <c r="D87" t="s">
        <v>1</v>
      </c>
      <c r="E87" t="s">
        <v>226</v>
      </c>
      <c r="F87" t="s">
        <v>227</v>
      </c>
      <c r="G87" t="s">
        <v>373</v>
      </c>
      <c r="H87" t="s">
        <v>371</v>
      </c>
      <c r="I87" t="s">
        <v>329</v>
      </c>
      <c r="J87" s="113">
        <v>0</v>
      </c>
      <c r="K87" s="113">
        <v>0</v>
      </c>
      <c r="L87" s="113">
        <v>0</v>
      </c>
      <c r="M87" s="113">
        <v>0</v>
      </c>
      <c r="N87" s="113">
        <v>0</v>
      </c>
      <c r="O87" s="113">
        <v>0</v>
      </c>
      <c r="P87" s="132">
        <f t="shared" si="5"/>
        <v>0</v>
      </c>
      <c r="Q87" s="113">
        <v>0</v>
      </c>
      <c r="R87" s="113">
        <v>0</v>
      </c>
      <c r="S87" s="113">
        <v>0</v>
      </c>
      <c r="T87" s="113">
        <v>0</v>
      </c>
      <c r="U87" s="113">
        <v>0</v>
      </c>
      <c r="V87" s="113">
        <v>0</v>
      </c>
      <c r="W87" s="113">
        <v>956.18543046357615</v>
      </c>
      <c r="X87" s="114">
        <f t="shared" si="4"/>
        <v>956.18543046357615</v>
      </c>
      <c r="Y87" s="113">
        <v>0</v>
      </c>
      <c r="Z87" s="113">
        <v>0</v>
      </c>
      <c r="AA87" s="113">
        <v>0</v>
      </c>
      <c r="AB87" s="113">
        <v>0</v>
      </c>
      <c r="AC87" s="113">
        <v>0</v>
      </c>
      <c r="AD87" s="113">
        <v>0</v>
      </c>
      <c r="AE87" s="113">
        <v>478</v>
      </c>
      <c r="AF87" s="115">
        <f t="shared" si="6"/>
        <v>478</v>
      </c>
    </row>
    <row r="88" spans="1:32" x14ac:dyDescent="0.25">
      <c r="A88" s="108">
        <v>87</v>
      </c>
      <c r="B88" s="108">
        <v>81</v>
      </c>
      <c r="C88" s="108">
        <v>3</v>
      </c>
      <c r="D88" s="108" t="s">
        <v>1</v>
      </c>
      <c r="E88" s="108" t="s">
        <v>226</v>
      </c>
      <c r="F88" s="108" t="s">
        <v>227</v>
      </c>
      <c r="G88" s="108" t="s">
        <v>369</v>
      </c>
      <c r="H88" s="108" t="s">
        <v>370</v>
      </c>
      <c r="I88" s="108" t="s">
        <v>329</v>
      </c>
      <c r="J88" s="133">
        <v>0</v>
      </c>
      <c r="K88" s="133">
        <v>0</v>
      </c>
      <c r="L88" s="133">
        <v>0</v>
      </c>
      <c r="M88" s="133">
        <v>0</v>
      </c>
      <c r="N88" s="133">
        <v>0</v>
      </c>
      <c r="O88" s="133">
        <v>0</v>
      </c>
      <c r="P88" s="132">
        <f t="shared" si="5"/>
        <v>0</v>
      </c>
      <c r="Q88" s="109">
        <v>0</v>
      </c>
      <c r="R88" s="109">
        <v>0</v>
      </c>
      <c r="S88" s="109">
        <v>0</v>
      </c>
      <c r="T88" s="109">
        <v>0</v>
      </c>
      <c r="U88" s="109">
        <v>0</v>
      </c>
      <c r="V88" s="109">
        <v>0</v>
      </c>
      <c r="W88" s="109">
        <v>1206.1305581835381</v>
      </c>
      <c r="X88" s="110">
        <f t="shared" si="4"/>
        <v>1206.1305581835381</v>
      </c>
      <c r="Y88" s="111">
        <v>0</v>
      </c>
      <c r="Z88" s="111">
        <v>0</v>
      </c>
      <c r="AA88" s="111">
        <v>0</v>
      </c>
      <c r="AB88" s="111">
        <v>0</v>
      </c>
      <c r="AC88" s="111">
        <v>0</v>
      </c>
      <c r="AD88" s="111">
        <v>0</v>
      </c>
      <c r="AE88" s="111">
        <v>603</v>
      </c>
      <c r="AF88" s="112">
        <f t="shared" si="6"/>
        <v>603</v>
      </c>
    </row>
    <row r="89" spans="1:32" x14ac:dyDescent="0.25">
      <c r="A89">
        <v>88</v>
      </c>
      <c r="B89">
        <v>82</v>
      </c>
      <c r="C89">
        <v>4</v>
      </c>
      <c r="D89" t="s">
        <v>1</v>
      </c>
      <c r="E89" t="s">
        <v>226</v>
      </c>
      <c r="F89" t="s">
        <v>227</v>
      </c>
      <c r="G89" t="s">
        <v>373</v>
      </c>
      <c r="H89" t="s">
        <v>370</v>
      </c>
      <c r="I89" t="s">
        <v>329</v>
      </c>
      <c r="J89" s="113">
        <v>0</v>
      </c>
      <c r="K89" s="113">
        <v>0</v>
      </c>
      <c r="L89" s="113">
        <v>0</v>
      </c>
      <c r="M89" s="113">
        <v>0</v>
      </c>
      <c r="N89" s="113">
        <v>0</v>
      </c>
      <c r="O89" s="113">
        <v>0</v>
      </c>
      <c r="P89" s="132">
        <f t="shared" si="5"/>
        <v>0</v>
      </c>
      <c r="Q89" s="113">
        <v>0</v>
      </c>
      <c r="R89" s="113">
        <v>0</v>
      </c>
      <c r="S89" s="113">
        <v>0</v>
      </c>
      <c r="T89" s="113">
        <v>0</v>
      </c>
      <c r="U89" s="113">
        <v>0</v>
      </c>
      <c r="V89" s="113">
        <v>0</v>
      </c>
      <c r="W89" s="113">
        <v>1229.3812677388837</v>
      </c>
      <c r="X89" s="114">
        <f t="shared" si="4"/>
        <v>1229.3812677388837</v>
      </c>
      <c r="Y89" s="113">
        <v>0</v>
      </c>
      <c r="Z89" s="113">
        <v>0</v>
      </c>
      <c r="AA89" s="113">
        <v>0</v>
      </c>
      <c r="AB89" s="113">
        <v>0</v>
      </c>
      <c r="AC89" s="113">
        <v>0</v>
      </c>
      <c r="AD89" s="113">
        <v>0</v>
      </c>
      <c r="AE89" s="113">
        <v>615</v>
      </c>
      <c r="AF89" s="115">
        <f t="shared" si="6"/>
        <v>615</v>
      </c>
    </row>
    <row r="90" spans="1:32" x14ac:dyDescent="0.25">
      <c r="A90" s="108">
        <v>89</v>
      </c>
      <c r="B90" s="108">
        <v>83</v>
      </c>
      <c r="C90" s="108">
        <v>5</v>
      </c>
      <c r="D90" s="108" t="s">
        <v>1</v>
      </c>
      <c r="E90" s="108" t="s">
        <v>226</v>
      </c>
      <c r="F90" s="108" t="s">
        <v>227</v>
      </c>
      <c r="G90" s="108" t="s">
        <v>369</v>
      </c>
      <c r="H90" s="108" t="s">
        <v>372</v>
      </c>
      <c r="I90" s="108" t="s">
        <v>329</v>
      </c>
      <c r="J90" s="133">
        <v>0</v>
      </c>
      <c r="K90" s="133">
        <v>0</v>
      </c>
      <c r="L90" s="133">
        <v>0</v>
      </c>
      <c r="M90" s="133">
        <v>0</v>
      </c>
      <c r="N90" s="133">
        <v>0</v>
      </c>
      <c r="O90" s="133">
        <v>0</v>
      </c>
      <c r="P90" s="132">
        <f t="shared" si="5"/>
        <v>0</v>
      </c>
      <c r="Q90" s="109">
        <v>0</v>
      </c>
      <c r="R90" s="109">
        <v>0</v>
      </c>
      <c r="S90" s="109">
        <v>0</v>
      </c>
      <c r="T90" s="109">
        <v>0</v>
      </c>
      <c r="U90" s="109">
        <v>0</v>
      </c>
      <c r="V90" s="109">
        <v>0</v>
      </c>
      <c r="W90" s="109">
        <v>129.33207190160832</v>
      </c>
      <c r="X90" s="110">
        <f t="shared" si="4"/>
        <v>129.33207190160832</v>
      </c>
      <c r="Y90" s="111">
        <v>0</v>
      </c>
      <c r="Z90" s="111">
        <v>0</v>
      </c>
      <c r="AA90" s="111">
        <v>0</v>
      </c>
      <c r="AB90" s="111">
        <v>0</v>
      </c>
      <c r="AC90" s="111">
        <v>0</v>
      </c>
      <c r="AD90" s="111">
        <v>0</v>
      </c>
      <c r="AE90" s="111">
        <v>64</v>
      </c>
      <c r="AF90" s="112">
        <f t="shared" si="6"/>
        <v>64</v>
      </c>
    </row>
    <row r="91" spans="1:32" x14ac:dyDescent="0.25">
      <c r="A91">
        <v>90</v>
      </c>
      <c r="B91">
        <v>84</v>
      </c>
      <c r="C91">
        <v>6</v>
      </c>
      <c r="D91" t="s">
        <v>1</v>
      </c>
      <c r="E91" t="s">
        <v>226</v>
      </c>
      <c r="F91" t="s">
        <v>227</v>
      </c>
      <c r="G91" t="s">
        <v>373</v>
      </c>
      <c r="H91" t="s">
        <v>372</v>
      </c>
      <c r="I91" t="s">
        <v>329</v>
      </c>
      <c r="J91" s="113">
        <v>0</v>
      </c>
      <c r="K91" s="113">
        <v>0</v>
      </c>
      <c r="L91" s="113">
        <v>0</v>
      </c>
      <c r="M91" s="113">
        <v>0</v>
      </c>
      <c r="N91" s="113">
        <v>0</v>
      </c>
      <c r="O91" s="113">
        <v>0</v>
      </c>
      <c r="P91" s="132">
        <f t="shared" si="5"/>
        <v>0</v>
      </c>
      <c r="Q91" s="113">
        <v>0</v>
      </c>
      <c r="R91" s="113">
        <v>0</v>
      </c>
      <c r="S91" s="113">
        <v>0</v>
      </c>
      <c r="T91" s="113">
        <v>0</v>
      </c>
      <c r="U91" s="113">
        <v>0</v>
      </c>
      <c r="V91" s="113">
        <v>0</v>
      </c>
      <c r="W91" s="113">
        <v>122.06622516556291</v>
      </c>
      <c r="X91" s="114">
        <f t="shared" si="4"/>
        <v>122.06622516556291</v>
      </c>
      <c r="Y91" s="113">
        <v>0</v>
      </c>
      <c r="Z91" s="113">
        <v>0</v>
      </c>
      <c r="AA91" s="113">
        <v>0</v>
      </c>
      <c r="AB91" s="113">
        <v>0</v>
      </c>
      <c r="AC91" s="113">
        <v>0</v>
      </c>
      <c r="AD91" s="113">
        <v>0</v>
      </c>
      <c r="AE91" s="113">
        <v>61</v>
      </c>
      <c r="AF91" s="115">
        <f t="shared" si="6"/>
        <v>61</v>
      </c>
    </row>
    <row r="92" spans="1:32" x14ac:dyDescent="0.25">
      <c r="A92" s="108">
        <v>91</v>
      </c>
      <c r="B92" s="108">
        <v>85</v>
      </c>
      <c r="C92" s="108">
        <v>1</v>
      </c>
      <c r="D92" s="108" t="s">
        <v>1</v>
      </c>
      <c r="E92" s="108" t="s">
        <v>228</v>
      </c>
      <c r="F92" s="108" t="s">
        <v>229</v>
      </c>
      <c r="G92" s="108" t="s">
        <v>369</v>
      </c>
      <c r="H92" s="108" t="s">
        <v>371</v>
      </c>
      <c r="I92" s="108" t="s">
        <v>329</v>
      </c>
      <c r="J92" s="133">
        <v>0</v>
      </c>
      <c r="K92" s="133">
        <v>0</v>
      </c>
      <c r="L92" s="133">
        <v>0</v>
      </c>
      <c r="M92" s="133">
        <v>0</v>
      </c>
      <c r="N92" s="133">
        <v>0</v>
      </c>
      <c r="O92" s="133">
        <v>0</v>
      </c>
      <c r="P92" s="132">
        <f t="shared" si="5"/>
        <v>0</v>
      </c>
      <c r="Q92" s="109">
        <v>0</v>
      </c>
      <c r="R92" s="109">
        <v>0</v>
      </c>
      <c r="S92" s="109">
        <v>0</v>
      </c>
      <c r="T92" s="109">
        <v>0</v>
      </c>
      <c r="U92" s="109">
        <v>0</v>
      </c>
      <c r="V92" s="109">
        <v>0</v>
      </c>
      <c r="W92" s="109">
        <v>1071.3524729960204</v>
      </c>
      <c r="X92" s="110">
        <f t="shared" si="4"/>
        <v>1071.3524729960204</v>
      </c>
      <c r="Y92" s="111">
        <v>0</v>
      </c>
      <c r="Z92" s="111">
        <v>0</v>
      </c>
      <c r="AA92" s="111">
        <v>0</v>
      </c>
      <c r="AB92" s="111">
        <v>0</v>
      </c>
      <c r="AC92" s="111">
        <v>0</v>
      </c>
      <c r="AD92" s="111">
        <v>0</v>
      </c>
      <c r="AE92" s="111">
        <v>536</v>
      </c>
      <c r="AF92" s="112">
        <f t="shared" si="6"/>
        <v>536</v>
      </c>
    </row>
    <row r="93" spans="1:32" x14ac:dyDescent="0.25">
      <c r="A93">
        <v>92</v>
      </c>
      <c r="B93">
        <v>86</v>
      </c>
      <c r="C93">
        <v>2</v>
      </c>
      <c r="D93" t="s">
        <v>1</v>
      </c>
      <c r="E93" t="s">
        <v>228</v>
      </c>
      <c r="F93" t="s">
        <v>229</v>
      </c>
      <c r="G93" t="s">
        <v>373</v>
      </c>
      <c r="H93" t="s">
        <v>371</v>
      </c>
      <c r="I93" t="s">
        <v>329</v>
      </c>
      <c r="J93" s="113">
        <v>0</v>
      </c>
      <c r="K93" s="113">
        <v>0</v>
      </c>
      <c r="L93" s="113">
        <v>0</v>
      </c>
      <c r="M93" s="113">
        <v>0</v>
      </c>
      <c r="N93" s="113">
        <v>0</v>
      </c>
      <c r="O93" s="113">
        <v>0</v>
      </c>
      <c r="P93" s="132">
        <f t="shared" si="5"/>
        <v>0</v>
      </c>
      <c r="Q93" s="113">
        <v>0</v>
      </c>
      <c r="R93" s="113">
        <v>0</v>
      </c>
      <c r="S93" s="113">
        <v>0</v>
      </c>
      <c r="T93" s="113">
        <v>0</v>
      </c>
      <c r="U93" s="113">
        <v>0</v>
      </c>
      <c r="V93" s="113">
        <v>0</v>
      </c>
      <c r="W93" s="113">
        <v>1059.7231381466743</v>
      </c>
      <c r="X93" s="114">
        <f t="shared" si="4"/>
        <v>1059.7231381466743</v>
      </c>
      <c r="Y93" s="113">
        <v>0</v>
      </c>
      <c r="Z93" s="113">
        <v>0</v>
      </c>
      <c r="AA93" s="113">
        <v>0</v>
      </c>
      <c r="AB93" s="113">
        <v>0</v>
      </c>
      <c r="AC93" s="113">
        <v>0</v>
      </c>
      <c r="AD93" s="113">
        <v>0</v>
      </c>
      <c r="AE93" s="113">
        <v>530</v>
      </c>
      <c r="AF93" s="115">
        <f t="shared" si="6"/>
        <v>530</v>
      </c>
    </row>
    <row r="94" spans="1:32" x14ac:dyDescent="0.25">
      <c r="A94" s="108">
        <v>93</v>
      </c>
      <c r="B94" s="108">
        <v>87</v>
      </c>
      <c r="C94" s="108">
        <v>3</v>
      </c>
      <c r="D94" s="108" t="s">
        <v>1</v>
      </c>
      <c r="E94" s="108" t="s">
        <v>228</v>
      </c>
      <c r="F94" s="108" t="s">
        <v>229</v>
      </c>
      <c r="G94" s="108" t="s">
        <v>369</v>
      </c>
      <c r="H94" s="108" t="s">
        <v>370</v>
      </c>
      <c r="I94" s="108" t="s">
        <v>329</v>
      </c>
      <c r="J94" s="133">
        <v>0</v>
      </c>
      <c r="K94" s="133">
        <v>0</v>
      </c>
      <c r="L94" s="133">
        <v>0</v>
      </c>
      <c r="M94" s="133">
        <v>0</v>
      </c>
      <c r="N94" s="133">
        <v>0</v>
      </c>
      <c r="O94" s="133">
        <v>0</v>
      </c>
      <c r="P94" s="132">
        <f t="shared" si="5"/>
        <v>0</v>
      </c>
      <c r="Q94" s="109">
        <v>0</v>
      </c>
      <c r="R94" s="109">
        <v>0</v>
      </c>
      <c r="S94" s="109">
        <v>0</v>
      </c>
      <c r="T94" s="109">
        <v>0</v>
      </c>
      <c r="U94" s="109">
        <v>0</v>
      </c>
      <c r="V94" s="109">
        <v>0</v>
      </c>
      <c r="W94" s="109">
        <v>1340.2808413871519</v>
      </c>
      <c r="X94" s="110">
        <f t="shared" si="4"/>
        <v>1340.2808413871519</v>
      </c>
      <c r="Y94" s="111">
        <v>0</v>
      </c>
      <c r="Z94" s="111">
        <v>0</v>
      </c>
      <c r="AA94" s="111">
        <v>0</v>
      </c>
      <c r="AB94" s="111">
        <v>0</v>
      </c>
      <c r="AC94" s="111">
        <v>0</v>
      </c>
      <c r="AD94" s="111">
        <v>0</v>
      </c>
      <c r="AE94" s="111">
        <v>669</v>
      </c>
      <c r="AF94" s="112">
        <f t="shared" si="6"/>
        <v>669</v>
      </c>
    </row>
    <row r="95" spans="1:32" x14ac:dyDescent="0.25">
      <c r="A95">
        <v>94</v>
      </c>
      <c r="B95">
        <v>88</v>
      </c>
      <c r="C95">
        <v>4</v>
      </c>
      <c r="D95" t="s">
        <v>1</v>
      </c>
      <c r="E95" t="s">
        <v>228</v>
      </c>
      <c r="F95" t="s">
        <v>229</v>
      </c>
      <c r="G95" t="s">
        <v>373</v>
      </c>
      <c r="H95" t="s">
        <v>370</v>
      </c>
      <c r="I95" t="s">
        <v>329</v>
      </c>
      <c r="J95" s="113">
        <v>0</v>
      </c>
      <c r="K95" s="113">
        <v>0</v>
      </c>
      <c r="L95" s="113">
        <v>0</v>
      </c>
      <c r="M95" s="113">
        <v>0</v>
      </c>
      <c r="N95" s="113">
        <v>0</v>
      </c>
      <c r="O95" s="113">
        <v>0</v>
      </c>
      <c r="P95" s="132">
        <f t="shared" si="5"/>
        <v>0</v>
      </c>
      <c r="Q95" s="113">
        <v>0</v>
      </c>
      <c r="R95" s="113">
        <v>0</v>
      </c>
      <c r="S95" s="113">
        <v>0</v>
      </c>
      <c r="T95" s="113">
        <v>0</v>
      </c>
      <c r="U95" s="113">
        <v>0</v>
      </c>
      <c r="V95" s="113">
        <v>0</v>
      </c>
      <c r="W95" s="113">
        <v>1364.9931779420126</v>
      </c>
      <c r="X95" s="114">
        <f t="shared" si="4"/>
        <v>1364.9931779420126</v>
      </c>
      <c r="Y95" s="113">
        <v>0</v>
      </c>
      <c r="Z95" s="113">
        <v>0</v>
      </c>
      <c r="AA95" s="113">
        <v>0</v>
      </c>
      <c r="AB95" s="113">
        <v>0</v>
      </c>
      <c r="AC95" s="113">
        <v>0</v>
      </c>
      <c r="AD95" s="113">
        <v>0</v>
      </c>
      <c r="AE95" s="113">
        <v>682</v>
      </c>
      <c r="AF95" s="115">
        <f t="shared" si="6"/>
        <v>682</v>
      </c>
    </row>
    <row r="96" spans="1:32" x14ac:dyDescent="0.25">
      <c r="A96" s="108">
        <v>95</v>
      </c>
      <c r="B96" s="108">
        <v>89</v>
      </c>
      <c r="C96" s="108">
        <v>5</v>
      </c>
      <c r="D96" s="108" t="s">
        <v>1</v>
      </c>
      <c r="E96" s="108" t="s">
        <v>228</v>
      </c>
      <c r="F96" s="108" t="s">
        <v>229</v>
      </c>
      <c r="G96" s="108" t="s">
        <v>369</v>
      </c>
      <c r="H96" s="108" t="s">
        <v>372</v>
      </c>
      <c r="I96" s="108" t="s">
        <v>329</v>
      </c>
      <c r="J96" s="133">
        <v>0</v>
      </c>
      <c r="K96" s="133">
        <v>0</v>
      </c>
      <c r="L96" s="133">
        <v>0</v>
      </c>
      <c r="M96" s="133">
        <v>0</v>
      </c>
      <c r="N96" s="133">
        <v>0</v>
      </c>
      <c r="O96" s="133">
        <v>0</v>
      </c>
      <c r="P96" s="132">
        <f t="shared" si="5"/>
        <v>0</v>
      </c>
      <c r="Q96" s="109">
        <v>0</v>
      </c>
      <c r="R96" s="109">
        <v>0</v>
      </c>
      <c r="S96" s="109">
        <v>0</v>
      </c>
      <c r="T96" s="109">
        <v>0</v>
      </c>
      <c r="U96" s="109">
        <v>0</v>
      </c>
      <c r="V96" s="109">
        <v>0</v>
      </c>
      <c r="W96" s="109">
        <v>142.4593519044912</v>
      </c>
      <c r="X96" s="110">
        <f t="shared" si="4"/>
        <v>142.4593519044912</v>
      </c>
      <c r="Y96" s="111">
        <v>0</v>
      </c>
      <c r="Z96" s="111">
        <v>0</v>
      </c>
      <c r="AA96" s="111">
        <v>0</v>
      </c>
      <c r="AB96" s="111">
        <v>0</v>
      </c>
      <c r="AC96" s="111">
        <v>0</v>
      </c>
      <c r="AD96" s="111">
        <v>0</v>
      </c>
      <c r="AE96" s="111">
        <v>72</v>
      </c>
      <c r="AF96" s="112">
        <f t="shared" si="6"/>
        <v>72</v>
      </c>
    </row>
    <row r="97" spans="1:32" x14ac:dyDescent="0.25">
      <c r="A97">
        <v>96</v>
      </c>
      <c r="B97">
        <v>90</v>
      </c>
      <c r="C97">
        <v>6</v>
      </c>
      <c r="D97" t="s">
        <v>1</v>
      </c>
      <c r="E97" t="s">
        <v>228</v>
      </c>
      <c r="F97" t="s">
        <v>229</v>
      </c>
      <c r="G97" t="s">
        <v>373</v>
      </c>
      <c r="H97" t="s">
        <v>372</v>
      </c>
      <c r="I97" t="s">
        <v>329</v>
      </c>
      <c r="J97" s="113">
        <v>0</v>
      </c>
      <c r="K97" s="113">
        <v>0</v>
      </c>
      <c r="L97" s="113">
        <v>0</v>
      </c>
      <c r="M97" s="113">
        <v>0</v>
      </c>
      <c r="N97" s="113">
        <v>0</v>
      </c>
      <c r="O97" s="113">
        <v>0</v>
      </c>
      <c r="P97" s="132">
        <f t="shared" si="5"/>
        <v>0</v>
      </c>
      <c r="Q97" s="113">
        <v>0</v>
      </c>
      <c r="R97" s="113">
        <v>0</v>
      </c>
      <c r="S97" s="113">
        <v>0</v>
      </c>
      <c r="T97" s="113">
        <v>0</v>
      </c>
      <c r="U97" s="113">
        <v>0</v>
      </c>
      <c r="V97" s="113">
        <v>0</v>
      </c>
      <c r="W97" s="113">
        <v>135.1910176236498</v>
      </c>
      <c r="X97" s="114">
        <f t="shared" si="4"/>
        <v>135.1910176236498</v>
      </c>
      <c r="Y97" s="113">
        <v>0</v>
      </c>
      <c r="Z97" s="113">
        <v>0</v>
      </c>
      <c r="AA97" s="113">
        <v>0</v>
      </c>
      <c r="AB97" s="113">
        <v>0</v>
      </c>
      <c r="AC97" s="113">
        <v>0</v>
      </c>
      <c r="AD97" s="113">
        <v>0</v>
      </c>
      <c r="AE97" s="113">
        <v>68</v>
      </c>
      <c r="AF97" s="115">
        <f t="shared" si="6"/>
        <v>68</v>
      </c>
    </row>
    <row r="98" spans="1:32" x14ac:dyDescent="0.25">
      <c r="A98" s="108">
        <v>97</v>
      </c>
      <c r="B98" s="108">
        <v>91</v>
      </c>
      <c r="C98" s="108">
        <v>1</v>
      </c>
      <c r="D98" s="108" t="s">
        <v>2</v>
      </c>
      <c r="E98" s="108" t="s">
        <v>230</v>
      </c>
      <c r="F98" s="108" t="s">
        <v>231</v>
      </c>
      <c r="G98" s="108" t="s">
        <v>369</v>
      </c>
      <c r="H98" s="108" t="s">
        <v>371</v>
      </c>
      <c r="I98" s="108" t="s">
        <v>326</v>
      </c>
      <c r="J98" s="133">
        <v>0</v>
      </c>
      <c r="K98" s="133">
        <v>0</v>
      </c>
      <c r="L98" s="133">
        <v>1659</v>
      </c>
      <c r="M98" s="133">
        <v>0</v>
      </c>
      <c r="N98" s="133">
        <v>0</v>
      </c>
      <c r="O98" s="133">
        <v>2046</v>
      </c>
      <c r="P98" s="132">
        <f t="shared" si="5"/>
        <v>3705</v>
      </c>
      <c r="Q98" s="109">
        <v>0</v>
      </c>
      <c r="R98" s="109">
        <v>0</v>
      </c>
      <c r="S98" s="109">
        <v>1659</v>
      </c>
      <c r="T98" s="109">
        <v>0</v>
      </c>
      <c r="U98" s="109">
        <v>0</v>
      </c>
      <c r="V98" s="109">
        <v>613.74976574212894</v>
      </c>
      <c r="W98" s="109">
        <v>1609.1981262961349</v>
      </c>
      <c r="X98" s="110">
        <f t="shared" ref="X98:X129" si="8">SUM(Q98:W98)</f>
        <v>3881.9478920382639</v>
      </c>
      <c r="Y98" s="111">
        <v>0</v>
      </c>
      <c r="Z98" s="111">
        <v>0</v>
      </c>
      <c r="AA98" s="111">
        <v>1327</v>
      </c>
      <c r="AB98" s="111">
        <v>0</v>
      </c>
      <c r="AC98" s="111">
        <v>0</v>
      </c>
      <c r="AD98" s="111">
        <v>491</v>
      </c>
      <c r="AE98" s="111">
        <v>281</v>
      </c>
      <c r="AF98" s="112">
        <f t="shared" si="6"/>
        <v>2099</v>
      </c>
    </row>
    <row r="99" spans="1:32" x14ac:dyDescent="0.25">
      <c r="A99">
        <v>98</v>
      </c>
      <c r="B99">
        <v>92</v>
      </c>
      <c r="C99">
        <v>2</v>
      </c>
      <c r="D99" t="s">
        <v>2</v>
      </c>
      <c r="E99" t="s">
        <v>230</v>
      </c>
      <c r="F99" t="s">
        <v>231</v>
      </c>
      <c r="G99" t="s">
        <v>373</v>
      </c>
      <c r="H99" t="s">
        <v>371</v>
      </c>
      <c r="I99" t="s">
        <v>326</v>
      </c>
      <c r="J99" s="113">
        <v>0</v>
      </c>
      <c r="K99" s="113">
        <v>0</v>
      </c>
      <c r="L99" s="113">
        <v>1584</v>
      </c>
      <c r="M99" s="113">
        <v>0</v>
      </c>
      <c r="N99" s="113">
        <v>0</v>
      </c>
      <c r="O99" s="113">
        <v>2043</v>
      </c>
      <c r="P99" s="132">
        <f t="shared" si="5"/>
        <v>3627</v>
      </c>
      <c r="Q99" s="113">
        <v>0</v>
      </c>
      <c r="R99" s="113">
        <v>0</v>
      </c>
      <c r="S99" s="113">
        <v>1584</v>
      </c>
      <c r="T99" s="113">
        <v>0</v>
      </c>
      <c r="U99" s="113">
        <v>0</v>
      </c>
      <c r="V99" s="113">
        <v>612.76776611694152</v>
      </c>
      <c r="W99" s="113">
        <v>1484.6768427136958</v>
      </c>
      <c r="X99" s="114">
        <f t="shared" si="8"/>
        <v>3681.4446088306372</v>
      </c>
      <c r="Y99" s="113">
        <v>0</v>
      </c>
      <c r="Z99" s="113">
        <v>0</v>
      </c>
      <c r="AA99" s="113">
        <v>1267</v>
      </c>
      <c r="AB99" s="113">
        <v>0</v>
      </c>
      <c r="AC99" s="113">
        <v>0</v>
      </c>
      <c r="AD99" s="113">
        <v>490</v>
      </c>
      <c r="AE99" s="113">
        <v>270</v>
      </c>
      <c r="AF99" s="115">
        <f t="shared" si="6"/>
        <v>2027</v>
      </c>
    </row>
    <row r="100" spans="1:32" x14ac:dyDescent="0.25">
      <c r="A100" s="108">
        <v>99</v>
      </c>
      <c r="B100" s="108">
        <v>93</v>
      </c>
      <c r="C100" s="108">
        <v>3</v>
      </c>
      <c r="D100" s="108" t="s">
        <v>2</v>
      </c>
      <c r="E100" s="108" t="s">
        <v>230</v>
      </c>
      <c r="F100" s="108" t="s">
        <v>231</v>
      </c>
      <c r="G100" s="108" t="s">
        <v>369</v>
      </c>
      <c r="H100" s="108" t="s">
        <v>370</v>
      </c>
      <c r="I100" s="108" t="s">
        <v>326</v>
      </c>
      <c r="J100" s="133">
        <v>0</v>
      </c>
      <c r="K100" s="133">
        <v>0</v>
      </c>
      <c r="L100" s="133">
        <v>1279</v>
      </c>
      <c r="M100" s="133">
        <v>0</v>
      </c>
      <c r="N100" s="133">
        <v>0</v>
      </c>
      <c r="O100" s="133">
        <v>2108</v>
      </c>
      <c r="P100" s="132">
        <f t="shared" si="5"/>
        <v>3387</v>
      </c>
      <c r="Q100" s="109">
        <v>0</v>
      </c>
      <c r="R100" s="109">
        <v>0</v>
      </c>
      <c r="S100" s="109">
        <v>1279</v>
      </c>
      <c r="T100" s="109">
        <v>0</v>
      </c>
      <c r="U100" s="109">
        <v>0</v>
      </c>
      <c r="V100" s="109">
        <v>632.40775862068961</v>
      </c>
      <c r="W100" s="109">
        <v>1398.4698002335458</v>
      </c>
      <c r="X100" s="110">
        <f t="shared" si="8"/>
        <v>3309.8775588542353</v>
      </c>
      <c r="Y100" s="111">
        <v>0</v>
      </c>
      <c r="Z100" s="111">
        <v>0</v>
      </c>
      <c r="AA100" s="111">
        <v>1023</v>
      </c>
      <c r="AB100" s="111">
        <v>0</v>
      </c>
      <c r="AC100" s="111">
        <v>0</v>
      </c>
      <c r="AD100" s="111">
        <v>506</v>
      </c>
      <c r="AE100" s="111">
        <v>254</v>
      </c>
      <c r="AF100" s="112">
        <f t="shared" si="6"/>
        <v>1783</v>
      </c>
    </row>
    <row r="101" spans="1:32" x14ac:dyDescent="0.25">
      <c r="A101">
        <v>100</v>
      </c>
      <c r="B101">
        <v>94</v>
      </c>
      <c r="C101">
        <v>4</v>
      </c>
      <c r="D101" t="s">
        <v>2</v>
      </c>
      <c r="E101" t="s">
        <v>230</v>
      </c>
      <c r="F101" t="s">
        <v>231</v>
      </c>
      <c r="G101" t="s">
        <v>373</v>
      </c>
      <c r="H101" t="s">
        <v>370</v>
      </c>
      <c r="I101" t="s">
        <v>326</v>
      </c>
      <c r="J101" s="113">
        <v>0</v>
      </c>
      <c r="K101" s="113">
        <v>0</v>
      </c>
      <c r="L101" s="113">
        <v>1371</v>
      </c>
      <c r="M101" s="113">
        <v>0</v>
      </c>
      <c r="N101" s="113">
        <v>0</v>
      </c>
      <c r="O101" s="113">
        <v>2119</v>
      </c>
      <c r="P101" s="132">
        <f t="shared" si="5"/>
        <v>3490</v>
      </c>
      <c r="Q101" s="113">
        <v>0</v>
      </c>
      <c r="R101" s="113">
        <v>0</v>
      </c>
      <c r="S101" s="113">
        <v>1371</v>
      </c>
      <c r="T101" s="113">
        <v>0</v>
      </c>
      <c r="U101" s="113">
        <v>0</v>
      </c>
      <c r="V101" s="113">
        <v>636.3357571214392</v>
      </c>
      <c r="W101" s="113">
        <v>1355.3662789934708</v>
      </c>
      <c r="X101" s="114">
        <f t="shared" si="8"/>
        <v>3362.7020361149098</v>
      </c>
      <c r="Y101" s="113">
        <v>0</v>
      </c>
      <c r="Z101" s="113">
        <v>0</v>
      </c>
      <c r="AA101" s="113">
        <v>1097</v>
      </c>
      <c r="AB101" s="113">
        <v>0</v>
      </c>
      <c r="AC101" s="113">
        <v>0</v>
      </c>
      <c r="AD101" s="113">
        <v>509</v>
      </c>
      <c r="AE101" s="113">
        <v>206</v>
      </c>
      <c r="AF101" s="115">
        <f t="shared" si="6"/>
        <v>1812</v>
      </c>
    </row>
    <row r="102" spans="1:32" x14ac:dyDescent="0.25">
      <c r="A102" s="108">
        <v>101</v>
      </c>
      <c r="B102" s="108">
        <v>95</v>
      </c>
      <c r="C102" s="108">
        <v>5</v>
      </c>
      <c r="D102" s="108" t="s">
        <v>2</v>
      </c>
      <c r="E102" s="108" t="s">
        <v>230</v>
      </c>
      <c r="F102" s="108" t="s">
        <v>231</v>
      </c>
      <c r="G102" s="108" t="s">
        <v>369</v>
      </c>
      <c r="H102" s="108" t="s">
        <v>372</v>
      </c>
      <c r="I102" s="108" t="s">
        <v>326</v>
      </c>
      <c r="J102" s="133">
        <v>0</v>
      </c>
      <c r="K102" s="133">
        <v>0</v>
      </c>
      <c r="L102" s="133">
        <v>85</v>
      </c>
      <c r="M102" s="133">
        <v>0</v>
      </c>
      <c r="N102" s="133">
        <v>0</v>
      </c>
      <c r="O102" s="133">
        <v>217</v>
      </c>
      <c r="P102" s="132">
        <f t="shared" si="5"/>
        <v>302</v>
      </c>
      <c r="Q102" s="109">
        <v>0</v>
      </c>
      <c r="R102" s="109">
        <v>0</v>
      </c>
      <c r="S102" s="109">
        <v>85</v>
      </c>
      <c r="T102" s="109">
        <v>0</v>
      </c>
      <c r="U102" s="109">
        <v>0</v>
      </c>
      <c r="V102" s="109">
        <v>64.811975262368819</v>
      </c>
      <c r="W102" s="109">
        <v>138.88912399579735</v>
      </c>
      <c r="X102" s="110">
        <f t="shared" si="8"/>
        <v>288.70109925816621</v>
      </c>
      <c r="Y102" s="111">
        <v>0</v>
      </c>
      <c r="Z102" s="111">
        <v>0</v>
      </c>
      <c r="AA102" s="111">
        <v>68</v>
      </c>
      <c r="AB102" s="111">
        <v>0</v>
      </c>
      <c r="AC102" s="111">
        <v>0</v>
      </c>
      <c r="AD102" s="111">
        <v>52</v>
      </c>
      <c r="AE102" s="111">
        <v>21</v>
      </c>
      <c r="AF102" s="112">
        <f t="shared" si="6"/>
        <v>141</v>
      </c>
    </row>
    <row r="103" spans="1:32" x14ac:dyDescent="0.25">
      <c r="A103">
        <v>102</v>
      </c>
      <c r="B103">
        <v>96</v>
      </c>
      <c r="C103">
        <v>6</v>
      </c>
      <c r="D103" t="s">
        <v>2</v>
      </c>
      <c r="E103" t="s">
        <v>230</v>
      </c>
      <c r="F103" t="s">
        <v>231</v>
      </c>
      <c r="G103" t="s">
        <v>373</v>
      </c>
      <c r="H103" t="s">
        <v>372</v>
      </c>
      <c r="I103" t="s">
        <v>326</v>
      </c>
      <c r="J103" s="113">
        <v>0</v>
      </c>
      <c r="K103" s="113">
        <v>0</v>
      </c>
      <c r="L103" s="113">
        <v>141</v>
      </c>
      <c r="M103" s="113">
        <v>0</v>
      </c>
      <c r="N103" s="113">
        <v>0</v>
      </c>
      <c r="O103" s="113">
        <v>201</v>
      </c>
      <c r="P103" s="132">
        <f t="shared" si="5"/>
        <v>342</v>
      </c>
      <c r="Q103" s="113">
        <v>0</v>
      </c>
      <c r="R103" s="113">
        <v>0</v>
      </c>
      <c r="S103" s="113">
        <v>141</v>
      </c>
      <c r="T103" s="113">
        <v>0</v>
      </c>
      <c r="U103" s="113">
        <v>0</v>
      </c>
      <c r="V103" s="113">
        <v>59.901977136431782</v>
      </c>
      <c r="W103" s="113">
        <v>129.31056372022513</v>
      </c>
      <c r="X103" s="114">
        <f t="shared" si="8"/>
        <v>330.21254085665691</v>
      </c>
      <c r="Y103" s="113">
        <v>0</v>
      </c>
      <c r="Z103" s="113">
        <v>0</v>
      </c>
      <c r="AA103" s="113">
        <v>113</v>
      </c>
      <c r="AB103" s="113">
        <v>0</v>
      </c>
      <c r="AC103" s="113">
        <v>0</v>
      </c>
      <c r="AD103" s="113">
        <v>48</v>
      </c>
      <c r="AE103" s="113">
        <v>19</v>
      </c>
      <c r="AF103" s="115">
        <f t="shared" si="6"/>
        <v>180</v>
      </c>
    </row>
    <row r="104" spans="1:32" x14ac:dyDescent="0.25">
      <c r="A104" s="108">
        <v>103</v>
      </c>
      <c r="B104" s="108">
        <v>97</v>
      </c>
      <c r="C104" s="108">
        <v>1</v>
      </c>
      <c r="D104" s="108" t="s">
        <v>2</v>
      </c>
      <c r="E104" s="108" t="s">
        <v>232</v>
      </c>
      <c r="F104" s="108" t="s">
        <v>233</v>
      </c>
      <c r="G104" s="108" t="s">
        <v>369</v>
      </c>
      <c r="H104" s="108" t="s">
        <v>371</v>
      </c>
      <c r="I104" s="108" t="s">
        <v>326</v>
      </c>
      <c r="J104" s="133">
        <v>0</v>
      </c>
      <c r="K104" s="133">
        <v>0</v>
      </c>
      <c r="L104" s="133">
        <v>0</v>
      </c>
      <c r="M104" s="133">
        <v>0</v>
      </c>
      <c r="N104" s="133">
        <v>0</v>
      </c>
      <c r="O104" s="133">
        <v>0</v>
      </c>
      <c r="P104" s="132">
        <f t="shared" si="5"/>
        <v>0</v>
      </c>
      <c r="Q104" s="109">
        <v>0</v>
      </c>
      <c r="R104" s="109">
        <v>0</v>
      </c>
      <c r="S104" s="109">
        <v>0</v>
      </c>
      <c r="T104" s="109">
        <v>0</v>
      </c>
      <c r="U104" s="109">
        <v>0</v>
      </c>
      <c r="V104" s="109">
        <v>0</v>
      </c>
      <c r="W104" s="109">
        <v>2747.824413667026</v>
      </c>
      <c r="X104" s="110">
        <f t="shared" si="8"/>
        <v>2747.824413667026</v>
      </c>
      <c r="Y104" s="111">
        <v>0</v>
      </c>
      <c r="Z104" s="111">
        <v>0</v>
      </c>
      <c r="AA104" s="111">
        <v>0</v>
      </c>
      <c r="AB104" s="111">
        <v>0</v>
      </c>
      <c r="AC104" s="111">
        <v>0</v>
      </c>
      <c r="AD104" s="111">
        <v>0</v>
      </c>
      <c r="AE104" s="111">
        <v>505</v>
      </c>
      <c r="AF104" s="112">
        <f t="shared" si="6"/>
        <v>505</v>
      </c>
    </row>
    <row r="105" spans="1:32" x14ac:dyDescent="0.25">
      <c r="A105">
        <v>104</v>
      </c>
      <c r="B105">
        <v>98</v>
      </c>
      <c r="C105">
        <v>2</v>
      </c>
      <c r="D105" t="s">
        <v>2</v>
      </c>
      <c r="E105" t="s">
        <v>232</v>
      </c>
      <c r="F105" t="s">
        <v>233</v>
      </c>
      <c r="G105" t="s">
        <v>373</v>
      </c>
      <c r="H105" t="s">
        <v>371</v>
      </c>
      <c r="I105" t="s">
        <v>326</v>
      </c>
      <c r="J105" s="113">
        <v>0</v>
      </c>
      <c r="K105" s="113">
        <v>0</v>
      </c>
      <c r="L105" s="113">
        <v>0</v>
      </c>
      <c r="M105" s="113">
        <v>0</v>
      </c>
      <c r="N105" s="113">
        <v>0</v>
      </c>
      <c r="O105" s="113">
        <v>0</v>
      </c>
      <c r="P105" s="132">
        <f t="shared" si="5"/>
        <v>0</v>
      </c>
      <c r="Q105" s="113">
        <v>0</v>
      </c>
      <c r="R105" s="113">
        <v>0</v>
      </c>
      <c r="S105" s="113">
        <v>0</v>
      </c>
      <c r="T105" s="113">
        <v>0</v>
      </c>
      <c r="U105" s="113">
        <v>0</v>
      </c>
      <c r="V105" s="113">
        <v>0</v>
      </c>
      <c r="W105" s="113">
        <v>2638.8589627802298</v>
      </c>
      <c r="X105" s="114">
        <f t="shared" si="8"/>
        <v>2638.8589627802298</v>
      </c>
      <c r="Y105" s="113">
        <v>0</v>
      </c>
      <c r="Z105" s="113">
        <v>0</v>
      </c>
      <c r="AA105" s="113">
        <v>0</v>
      </c>
      <c r="AB105" s="113">
        <v>0</v>
      </c>
      <c r="AC105" s="113">
        <v>0</v>
      </c>
      <c r="AD105" s="113">
        <v>0</v>
      </c>
      <c r="AE105" s="113">
        <v>486</v>
      </c>
      <c r="AF105" s="115">
        <f t="shared" si="6"/>
        <v>486</v>
      </c>
    </row>
    <row r="106" spans="1:32" x14ac:dyDescent="0.25">
      <c r="A106" s="108">
        <v>105</v>
      </c>
      <c r="B106" s="108">
        <v>99</v>
      </c>
      <c r="C106" s="108">
        <v>3</v>
      </c>
      <c r="D106" s="108" t="s">
        <v>2</v>
      </c>
      <c r="E106" s="108" t="s">
        <v>232</v>
      </c>
      <c r="F106" s="108" t="s">
        <v>233</v>
      </c>
      <c r="G106" s="108" t="s">
        <v>369</v>
      </c>
      <c r="H106" s="108" t="s">
        <v>370</v>
      </c>
      <c r="I106" s="108" t="s">
        <v>326</v>
      </c>
      <c r="J106" s="133">
        <v>0</v>
      </c>
      <c r="K106" s="133">
        <v>0</v>
      </c>
      <c r="L106" s="133">
        <v>0</v>
      </c>
      <c r="M106" s="133">
        <v>0</v>
      </c>
      <c r="N106" s="133">
        <v>0</v>
      </c>
      <c r="O106" s="133">
        <v>0</v>
      </c>
      <c r="P106" s="132">
        <f t="shared" si="5"/>
        <v>0</v>
      </c>
      <c r="Q106" s="109">
        <v>0</v>
      </c>
      <c r="R106" s="109">
        <v>0</v>
      </c>
      <c r="S106" s="109">
        <v>0</v>
      </c>
      <c r="T106" s="109">
        <v>0</v>
      </c>
      <c r="U106" s="109">
        <v>0</v>
      </c>
      <c r="V106" s="109">
        <v>0</v>
      </c>
      <c r="W106" s="109">
        <v>2482.5172288991748</v>
      </c>
      <c r="X106" s="110">
        <f t="shared" si="8"/>
        <v>2482.5172288991748</v>
      </c>
      <c r="Y106" s="111">
        <v>0</v>
      </c>
      <c r="Z106" s="111">
        <v>0</v>
      </c>
      <c r="AA106" s="111">
        <v>0</v>
      </c>
      <c r="AB106" s="111">
        <v>0</v>
      </c>
      <c r="AC106" s="111">
        <v>0</v>
      </c>
      <c r="AD106" s="111">
        <v>0</v>
      </c>
      <c r="AE106" s="111">
        <v>457</v>
      </c>
      <c r="AF106" s="112">
        <f t="shared" si="6"/>
        <v>457</v>
      </c>
    </row>
    <row r="107" spans="1:32" x14ac:dyDescent="0.25">
      <c r="A107">
        <v>106</v>
      </c>
      <c r="B107">
        <v>100</v>
      </c>
      <c r="C107">
        <v>4</v>
      </c>
      <c r="D107" t="s">
        <v>2</v>
      </c>
      <c r="E107" t="s">
        <v>232</v>
      </c>
      <c r="F107" t="s">
        <v>233</v>
      </c>
      <c r="G107" t="s">
        <v>373</v>
      </c>
      <c r="H107" t="s">
        <v>370</v>
      </c>
      <c r="I107" t="s">
        <v>326</v>
      </c>
      <c r="J107" s="113">
        <v>0</v>
      </c>
      <c r="K107" s="113">
        <v>0</v>
      </c>
      <c r="L107" s="113">
        <v>0</v>
      </c>
      <c r="M107" s="113">
        <v>0</v>
      </c>
      <c r="N107" s="113">
        <v>0</v>
      </c>
      <c r="O107" s="113">
        <v>0</v>
      </c>
      <c r="P107" s="132">
        <f t="shared" si="5"/>
        <v>0</v>
      </c>
      <c r="Q107" s="113">
        <v>0</v>
      </c>
      <c r="R107" s="113">
        <v>0</v>
      </c>
      <c r="S107" s="113">
        <v>0</v>
      </c>
      <c r="T107" s="113">
        <v>0</v>
      </c>
      <c r="U107" s="113">
        <v>0</v>
      </c>
      <c r="V107" s="113">
        <v>0</v>
      </c>
      <c r="W107" s="113">
        <v>2283.5368403232865</v>
      </c>
      <c r="X107" s="114">
        <f t="shared" si="8"/>
        <v>2283.5368403232865</v>
      </c>
      <c r="Y107" s="113">
        <v>0</v>
      </c>
      <c r="Z107" s="113">
        <v>0</v>
      </c>
      <c r="AA107" s="113">
        <v>0</v>
      </c>
      <c r="AB107" s="113">
        <v>0</v>
      </c>
      <c r="AC107" s="113">
        <v>0</v>
      </c>
      <c r="AD107" s="113">
        <v>0</v>
      </c>
      <c r="AE107" s="113">
        <v>350</v>
      </c>
      <c r="AF107" s="115">
        <f t="shared" si="6"/>
        <v>350</v>
      </c>
    </row>
    <row r="108" spans="1:32" x14ac:dyDescent="0.25">
      <c r="A108" s="108">
        <v>107</v>
      </c>
      <c r="B108" s="108">
        <v>101</v>
      </c>
      <c r="C108" s="108">
        <v>5</v>
      </c>
      <c r="D108" s="108" t="s">
        <v>2</v>
      </c>
      <c r="E108" s="108" t="s">
        <v>232</v>
      </c>
      <c r="F108" s="108" t="s">
        <v>233</v>
      </c>
      <c r="G108" s="108" t="s">
        <v>369</v>
      </c>
      <c r="H108" s="108" t="s">
        <v>372</v>
      </c>
      <c r="I108" s="108" t="s">
        <v>326</v>
      </c>
      <c r="J108" s="133">
        <v>0</v>
      </c>
      <c r="K108" s="133">
        <v>0</v>
      </c>
      <c r="L108" s="133">
        <v>0</v>
      </c>
      <c r="M108" s="133">
        <v>0</v>
      </c>
      <c r="N108" s="133">
        <v>0</v>
      </c>
      <c r="O108" s="133">
        <v>0</v>
      </c>
      <c r="P108" s="132">
        <f t="shared" si="5"/>
        <v>0</v>
      </c>
      <c r="Q108" s="109">
        <v>0</v>
      </c>
      <c r="R108" s="109">
        <v>0</v>
      </c>
      <c r="S108" s="109">
        <v>0</v>
      </c>
      <c r="T108" s="109">
        <v>0</v>
      </c>
      <c r="U108" s="109">
        <v>0</v>
      </c>
      <c r="V108" s="109">
        <v>0</v>
      </c>
      <c r="W108" s="109">
        <v>232.14378667186938</v>
      </c>
      <c r="X108" s="110">
        <f t="shared" si="8"/>
        <v>232.14378667186938</v>
      </c>
      <c r="Y108" s="111">
        <v>0</v>
      </c>
      <c r="Z108" s="111">
        <v>0</v>
      </c>
      <c r="AA108" s="111">
        <v>0</v>
      </c>
      <c r="AB108" s="111">
        <v>0</v>
      </c>
      <c r="AC108" s="111">
        <v>0</v>
      </c>
      <c r="AD108" s="111">
        <v>0</v>
      </c>
      <c r="AE108" s="111">
        <v>36</v>
      </c>
      <c r="AF108" s="112">
        <f t="shared" si="6"/>
        <v>36</v>
      </c>
    </row>
    <row r="109" spans="1:32" x14ac:dyDescent="0.25">
      <c r="A109">
        <v>108</v>
      </c>
      <c r="B109">
        <v>102</v>
      </c>
      <c r="C109">
        <v>6</v>
      </c>
      <c r="D109" t="s">
        <v>2</v>
      </c>
      <c r="E109" t="s">
        <v>232</v>
      </c>
      <c r="F109" t="s">
        <v>233</v>
      </c>
      <c r="G109" t="s">
        <v>373</v>
      </c>
      <c r="H109" t="s">
        <v>372</v>
      </c>
      <c r="I109" t="s">
        <v>326</v>
      </c>
      <c r="J109" s="113">
        <v>0</v>
      </c>
      <c r="K109" s="113">
        <v>0</v>
      </c>
      <c r="L109" s="113">
        <v>0</v>
      </c>
      <c r="M109" s="113">
        <v>0</v>
      </c>
      <c r="N109" s="113">
        <v>0</v>
      </c>
      <c r="O109" s="113">
        <v>0</v>
      </c>
      <c r="P109" s="132">
        <f t="shared" si="5"/>
        <v>0</v>
      </c>
      <c r="Q109" s="113">
        <v>0</v>
      </c>
      <c r="R109" s="113">
        <v>0</v>
      </c>
      <c r="S109" s="113">
        <v>0</v>
      </c>
      <c r="T109" s="113">
        <v>0</v>
      </c>
      <c r="U109" s="113">
        <v>0</v>
      </c>
      <c r="V109" s="113">
        <v>0</v>
      </c>
      <c r="W109" s="113">
        <v>217.9309017735917</v>
      </c>
      <c r="X109" s="114">
        <f t="shared" si="8"/>
        <v>217.9309017735917</v>
      </c>
      <c r="Y109" s="113">
        <v>0</v>
      </c>
      <c r="Z109" s="113">
        <v>0</v>
      </c>
      <c r="AA109" s="113">
        <v>0</v>
      </c>
      <c r="AB109" s="113">
        <v>0</v>
      </c>
      <c r="AC109" s="113">
        <v>0</v>
      </c>
      <c r="AD109" s="113">
        <v>0</v>
      </c>
      <c r="AE109" s="113">
        <v>33</v>
      </c>
      <c r="AF109" s="115">
        <f t="shared" si="6"/>
        <v>33</v>
      </c>
    </row>
    <row r="110" spans="1:32" x14ac:dyDescent="0.25">
      <c r="A110" s="108">
        <v>109</v>
      </c>
      <c r="B110" s="108">
        <v>103</v>
      </c>
      <c r="C110" s="108">
        <v>1</v>
      </c>
      <c r="D110" s="108" t="s">
        <v>2</v>
      </c>
      <c r="E110" s="108" t="s">
        <v>234</v>
      </c>
      <c r="F110" s="108" t="s">
        <v>235</v>
      </c>
      <c r="G110" s="108" t="s">
        <v>369</v>
      </c>
      <c r="H110" s="108" t="s">
        <v>371</v>
      </c>
      <c r="I110" s="108" t="s">
        <v>326</v>
      </c>
      <c r="J110" s="133">
        <v>0</v>
      </c>
      <c r="K110" s="133">
        <v>0</v>
      </c>
      <c r="L110" s="133">
        <v>21057</v>
      </c>
      <c r="M110" s="133">
        <v>0</v>
      </c>
      <c r="N110" s="133">
        <v>0</v>
      </c>
      <c r="O110" s="133">
        <v>13268</v>
      </c>
      <c r="P110" s="132">
        <f t="shared" si="5"/>
        <v>34325</v>
      </c>
      <c r="Q110" s="109">
        <v>0</v>
      </c>
      <c r="R110" s="109">
        <v>0</v>
      </c>
      <c r="S110" s="109">
        <v>21057</v>
      </c>
      <c r="T110" s="109">
        <v>0</v>
      </c>
      <c r="U110" s="109">
        <v>0</v>
      </c>
      <c r="V110" s="109">
        <v>3980.2928856267695</v>
      </c>
      <c r="W110" s="109">
        <v>2140.7410629301703</v>
      </c>
      <c r="X110" s="110">
        <f t="shared" si="8"/>
        <v>27178.033948556938</v>
      </c>
      <c r="Y110" s="111">
        <v>0</v>
      </c>
      <c r="Z110" s="111">
        <v>0</v>
      </c>
      <c r="AA110" s="111">
        <v>16846</v>
      </c>
      <c r="AB110" s="111">
        <v>0</v>
      </c>
      <c r="AC110" s="111">
        <v>0</v>
      </c>
      <c r="AD110" s="111">
        <v>3184</v>
      </c>
      <c r="AE110" s="111">
        <v>384</v>
      </c>
      <c r="AF110" s="112">
        <f t="shared" si="6"/>
        <v>20414</v>
      </c>
    </row>
    <row r="111" spans="1:32" x14ac:dyDescent="0.25">
      <c r="A111">
        <v>110</v>
      </c>
      <c r="B111">
        <v>104</v>
      </c>
      <c r="C111">
        <v>2</v>
      </c>
      <c r="D111" t="s">
        <v>2</v>
      </c>
      <c r="E111" t="s">
        <v>234</v>
      </c>
      <c r="F111" t="s">
        <v>235</v>
      </c>
      <c r="G111" t="s">
        <v>373</v>
      </c>
      <c r="H111" t="s">
        <v>371</v>
      </c>
      <c r="I111" t="s">
        <v>326</v>
      </c>
      <c r="J111" s="113">
        <v>0</v>
      </c>
      <c r="K111" s="113">
        <v>0</v>
      </c>
      <c r="L111" s="113">
        <v>21530</v>
      </c>
      <c r="M111" s="113">
        <v>0</v>
      </c>
      <c r="N111" s="113">
        <v>0</v>
      </c>
      <c r="O111" s="113">
        <v>13252</v>
      </c>
      <c r="P111" s="132">
        <f t="shared" si="5"/>
        <v>34782</v>
      </c>
      <c r="Q111" s="113">
        <v>0</v>
      </c>
      <c r="R111" s="113">
        <v>0</v>
      </c>
      <c r="S111" s="113">
        <v>21530</v>
      </c>
      <c r="T111" s="113">
        <v>0</v>
      </c>
      <c r="U111" s="113">
        <v>0</v>
      </c>
      <c r="V111" s="113">
        <v>3976.3646419696006</v>
      </c>
      <c r="W111" s="113">
        <v>2121.2797805398959</v>
      </c>
      <c r="X111" s="114">
        <f t="shared" si="8"/>
        <v>27627.644422509497</v>
      </c>
      <c r="Y111" s="113">
        <v>0</v>
      </c>
      <c r="Z111" s="113">
        <v>0</v>
      </c>
      <c r="AA111" s="113">
        <v>17224</v>
      </c>
      <c r="AB111" s="113">
        <v>0</v>
      </c>
      <c r="AC111" s="113">
        <v>0</v>
      </c>
      <c r="AD111" s="113">
        <v>3180</v>
      </c>
      <c r="AE111" s="113">
        <v>369</v>
      </c>
      <c r="AF111" s="115">
        <f t="shared" si="6"/>
        <v>20773</v>
      </c>
    </row>
    <row r="112" spans="1:32" x14ac:dyDescent="0.25">
      <c r="A112" s="108">
        <v>111</v>
      </c>
      <c r="B112" s="108">
        <v>105</v>
      </c>
      <c r="C112" s="108">
        <v>3</v>
      </c>
      <c r="D112" s="108" t="s">
        <v>2</v>
      </c>
      <c r="E112" s="108" t="s">
        <v>234</v>
      </c>
      <c r="F112" s="108" t="s">
        <v>235</v>
      </c>
      <c r="G112" s="108" t="s">
        <v>369</v>
      </c>
      <c r="H112" s="108" t="s">
        <v>370</v>
      </c>
      <c r="I112" s="108" t="s">
        <v>326</v>
      </c>
      <c r="J112" s="133">
        <v>0</v>
      </c>
      <c r="K112" s="133">
        <v>0</v>
      </c>
      <c r="L112" s="133">
        <v>18123</v>
      </c>
      <c r="M112" s="133">
        <v>0</v>
      </c>
      <c r="N112" s="133">
        <v>0</v>
      </c>
      <c r="O112" s="133">
        <v>13671</v>
      </c>
      <c r="P112" s="132">
        <f t="shared" si="5"/>
        <v>31794</v>
      </c>
      <c r="Q112" s="109">
        <v>0</v>
      </c>
      <c r="R112" s="109">
        <v>0</v>
      </c>
      <c r="S112" s="109">
        <v>18123</v>
      </c>
      <c r="T112" s="109">
        <v>0</v>
      </c>
      <c r="U112" s="109">
        <v>0</v>
      </c>
      <c r="V112" s="109">
        <v>4101.0863780847249</v>
      </c>
      <c r="W112" s="109">
        <v>2184.5289483082875</v>
      </c>
      <c r="X112" s="110">
        <f t="shared" si="8"/>
        <v>24408.615326393014</v>
      </c>
      <c r="Y112" s="111">
        <v>0</v>
      </c>
      <c r="Z112" s="111">
        <v>0</v>
      </c>
      <c r="AA112" s="111">
        <v>14498</v>
      </c>
      <c r="AB112" s="111">
        <v>0</v>
      </c>
      <c r="AC112" s="111">
        <v>0</v>
      </c>
      <c r="AD112" s="111">
        <v>3281</v>
      </c>
      <c r="AE112" s="111">
        <v>347</v>
      </c>
      <c r="AF112" s="112">
        <f t="shared" si="6"/>
        <v>18126</v>
      </c>
    </row>
    <row r="113" spans="1:32" x14ac:dyDescent="0.25">
      <c r="A113">
        <v>112</v>
      </c>
      <c r="B113">
        <v>106</v>
      </c>
      <c r="C113">
        <v>4</v>
      </c>
      <c r="D113" t="s">
        <v>2</v>
      </c>
      <c r="E113" t="s">
        <v>234</v>
      </c>
      <c r="F113" t="s">
        <v>235</v>
      </c>
      <c r="G113" t="s">
        <v>373</v>
      </c>
      <c r="H113" t="s">
        <v>370</v>
      </c>
      <c r="I113" t="s">
        <v>326</v>
      </c>
      <c r="J113" s="113">
        <v>0</v>
      </c>
      <c r="K113" s="113">
        <v>0</v>
      </c>
      <c r="L113" s="113">
        <v>15943</v>
      </c>
      <c r="M113" s="113">
        <v>0</v>
      </c>
      <c r="N113" s="113">
        <v>0</v>
      </c>
      <c r="O113" s="113">
        <v>13744</v>
      </c>
      <c r="P113" s="132">
        <f t="shared" si="5"/>
        <v>29687</v>
      </c>
      <c r="Q113" s="113">
        <v>0</v>
      </c>
      <c r="R113" s="113">
        <v>0</v>
      </c>
      <c r="S113" s="113">
        <v>15943</v>
      </c>
      <c r="T113" s="113">
        <v>0</v>
      </c>
      <c r="U113" s="113">
        <v>0</v>
      </c>
      <c r="V113" s="113">
        <v>4122.6917181991557</v>
      </c>
      <c r="W113" s="113">
        <v>2199.124910100993</v>
      </c>
      <c r="X113" s="114">
        <f t="shared" si="8"/>
        <v>22264.816628300148</v>
      </c>
      <c r="Y113" s="113">
        <v>0</v>
      </c>
      <c r="Z113" s="113">
        <v>0</v>
      </c>
      <c r="AA113" s="113">
        <v>12754</v>
      </c>
      <c r="AB113" s="113">
        <v>0</v>
      </c>
      <c r="AC113" s="113">
        <v>0</v>
      </c>
      <c r="AD113" s="113">
        <v>3299</v>
      </c>
      <c r="AE113" s="113">
        <v>328</v>
      </c>
      <c r="AF113" s="115">
        <f t="shared" si="6"/>
        <v>16381</v>
      </c>
    </row>
    <row r="114" spans="1:32" x14ac:dyDescent="0.25">
      <c r="A114" s="108">
        <v>113</v>
      </c>
      <c r="B114" s="108">
        <v>107</v>
      </c>
      <c r="C114" s="108">
        <v>5</v>
      </c>
      <c r="D114" s="108" t="s">
        <v>2</v>
      </c>
      <c r="E114" s="108" t="s">
        <v>234</v>
      </c>
      <c r="F114" s="108" t="s">
        <v>235</v>
      </c>
      <c r="G114" s="108" t="s">
        <v>369</v>
      </c>
      <c r="H114" s="108" t="s">
        <v>372</v>
      </c>
      <c r="I114" s="108" t="s">
        <v>326</v>
      </c>
      <c r="J114" s="133">
        <v>0</v>
      </c>
      <c r="K114" s="133">
        <v>0</v>
      </c>
      <c r="L114" s="133">
        <v>1223</v>
      </c>
      <c r="M114" s="133">
        <v>0</v>
      </c>
      <c r="N114" s="133">
        <v>0</v>
      </c>
      <c r="O114" s="133">
        <v>1405</v>
      </c>
      <c r="P114" s="132">
        <f t="shared" si="5"/>
        <v>2628</v>
      </c>
      <c r="Q114" s="109">
        <v>0</v>
      </c>
      <c r="R114" s="109">
        <v>0</v>
      </c>
      <c r="S114" s="109">
        <v>1223</v>
      </c>
      <c r="T114" s="109">
        <v>0</v>
      </c>
      <c r="U114" s="109">
        <v>0</v>
      </c>
      <c r="V114" s="109">
        <v>422.28619314569727</v>
      </c>
      <c r="W114" s="109">
        <v>223.80474748815416</v>
      </c>
      <c r="X114" s="110">
        <f t="shared" si="8"/>
        <v>1869.0909406338515</v>
      </c>
      <c r="Y114" s="111">
        <v>0</v>
      </c>
      <c r="Z114" s="111">
        <v>0</v>
      </c>
      <c r="AA114" s="111">
        <v>978</v>
      </c>
      <c r="AB114" s="111">
        <v>0</v>
      </c>
      <c r="AC114" s="111">
        <v>0</v>
      </c>
      <c r="AD114" s="111">
        <v>337</v>
      </c>
      <c r="AE114" s="111">
        <v>34</v>
      </c>
      <c r="AF114" s="112">
        <f t="shared" si="6"/>
        <v>1349</v>
      </c>
    </row>
    <row r="115" spans="1:32" x14ac:dyDescent="0.25">
      <c r="A115">
        <v>114</v>
      </c>
      <c r="B115">
        <v>108</v>
      </c>
      <c r="C115">
        <v>6</v>
      </c>
      <c r="D115" t="s">
        <v>2</v>
      </c>
      <c r="E115" t="s">
        <v>234</v>
      </c>
      <c r="F115" t="s">
        <v>235</v>
      </c>
      <c r="G115" t="s">
        <v>373</v>
      </c>
      <c r="H115" t="s">
        <v>372</v>
      </c>
      <c r="I115" t="s">
        <v>326</v>
      </c>
      <c r="J115" s="113">
        <v>0</v>
      </c>
      <c r="K115" s="113">
        <v>0</v>
      </c>
      <c r="L115" s="113">
        <v>1757</v>
      </c>
      <c r="M115" s="113">
        <v>0</v>
      </c>
      <c r="N115" s="113">
        <v>0</v>
      </c>
      <c r="O115" s="113">
        <v>1302</v>
      </c>
      <c r="P115" s="132">
        <f t="shared" si="5"/>
        <v>3059</v>
      </c>
      <c r="Q115" s="113">
        <v>0</v>
      </c>
      <c r="R115" s="113">
        <v>0</v>
      </c>
      <c r="S115" s="113">
        <v>1757</v>
      </c>
      <c r="T115" s="113">
        <v>0</v>
      </c>
      <c r="U115" s="113">
        <v>0</v>
      </c>
      <c r="V115" s="113">
        <v>389.87818297405067</v>
      </c>
      <c r="W115" s="113">
        <v>209.20878569544846</v>
      </c>
      <c r="X115" s="114">
        <f t="shared" si="8"/>
        <v>2356.0869686694991</v>
      </c>
      <c r="Y115" s="113">
        <v>0</v>
      </c>
      <c r="Z115" s="113">
        <v>0</v>
      </c>
      <c r="AA115" s="113">
        <v>1406</v>
      </c>
      <c r="AB115" s="113">
        <v>0</v>
      </c>
      <c r="AC115" s="113">
        <v>0</v>
      </c>
      <c r="AD115" s="113">
        <v>312</v>
      </c>
      <c r="AE115" s="113">
        <v>31</v>
      </c>
      <c r="AF115" s="115">
        <f t="shared" si="6"/>
        <v>1749</v>
      </c>
    </row>
    <row r="116" spans="1:32" x14ac:dyDescent="0.25">
      <c r="A116" s="108">
        <v>115</v>
      </c>
      <c r="B116" s="108">
        <v>109</v>
      </c>
      <c r="C116" s="108">
        <v>1</v>
      </c>
      <c r="D116" s="108" t="s">
        <v>2</v>
      </c>
      <c r="E116" s="108" t="s">
        <v>236</v>
      </c>
      <c r="F116" s="108" t="s">
        <v>237</v>
      </c>
      <c r="G116" s="108" t="s">
        <v>369</v>
      </c>
      <c r="H116" s="108" t="s">
        <v>371</v>
      </c>
      <c r="I116" s="108" t="s">
        <v>326</v>
      </c>
      <c r="J116" s="133">
        <v>0</v>
      </c>
      <c r="K116" s="133">
        <v>0</v>
      </c>
      <c r="L116" s="133">
        <v>27249</v>
      </c>
      <c r="M116" s="133">
        <v>0</v>
      </c>
      <c r="N116" s="133">
        <v>0</v>
      </c>
      <c r="O116" s="133">
        <v>19485</v>
      </c>
      <c r="P116" s="132">
        <f t="shared" si="5"/>
        <v>46734</v>
      </c>
      <c r="Q116" s="109">
        <v>0</v>
      </c>
      <c r="R116" s="109">
        <v>0</v>
      </c>
      <c r="S116" s="109">
        <v>27249</v>
      </c>
      <c r="T116" s="109">
        <v>0</v>
      </c>
      <c r="U116" s="109">
        <v>0</v>
      </c>
      <c r="V116" s="109">
        <v>5846.3801534828808</v>
      </c>
      <c r="W116" s="109">
        <v>4109.5570561020695</v>
      </c>
      <c r="X116" s="110">
        <f t="shared" si="8"/>
        <v>37204.937209584954</v>
      </c>
      <c r="Y116" s="111">
        <v>0</v>
      </c>
      <c r="Z116" s="111">
        <v>0</v>
      </c>
      <c r="AA116" s="111">
        <v>21799</v>
      </c>
      <c r="AB116" s="111">
        <v>0</v>
      </c>
      <c r="AC116" s="111">
        <v>0</v>
      </c>
      <c r="AD116" s="111">
        <v>4676</v>
      </c>
      <c r="AE116" s="111">
        <v>712</v>
      </c>
      <c r="AF116" s="112">
        <f t="shared" si="6"/>
        <v>27187</v>
      </c>
    </row>
    <row r="117" spans="1:32" x14ac:dyDescent="0.25">
      <c r="A117">
        <v>116</v>
      </c>
      <c r="B117">
        <v>110</v>
      </c>
      <c r="C117">
        <v>2</v>
      </c>
      <c r="D117" t="s">
        <v>2</v>
      </c>
      <c r="E117" t="s">
        <v>236</v>
      </c>
      <c r="F117" t="s">
        <v>237</v>
      </c>
      <c r="G117" t="s">
        <v>373</v>
      </c>
      <c r="H117" t="s">
        <v>371</v>
      </c>
      <c r="I117" t="s">
        <v>326</v>
      </c>
      <c r="J117" s="113">
        <v>0</v>
      </c>
      <c r="K117" s="113">
        <v>0</v>
      </c>
      <c r="L117" s="113">
        <v>27556</v>
      </c>
      <c r="M117" s="113">
        <v>0</v>
      </c>
      <c r="N117" s="113">
        <v>0</v>
      </c>
      <c r="O117" s="113">
        <v>19461</v>
      </c>
      <c r="P117" s="132">
        <f t="shared" si="5"/>
        <v>47017</v>
      </c>
      <c r="Q117" s="113">
        <v>0</v>
      </c>
      <c r="R117" s="113">
        <v>0</v>
      </c>
      <c r="S117" s="113">
        <v>27556</v>
      </c>
      <c r="T117" s="113">
        <v>0</v>
      </c>
      <c r="U117" s="113">
        <v>0</v>
      </c>
      <c r="V117" s="113">
        <v>5838.5234356552546</v>
      </c>
      <c r="W117" s="113">
        <v>4105.363630534619</v>
      </c>
      <c r="X117" s="114">
        <f t="shared" si="8"/>
        <v>37499.887066189869</v>
      </c>
      <c r="Y117" s="113">
        <v>0</v>
      </c>
      <c r="Z117" s="113">
        <v>0</v>
      </c>
      <c r="AA117" s="113">
        <v>22045</v>
      </c>
      <c r="AB117" s="113">
        <v>0</v>
      </c>
      <c r="AC117" s="113">
        <v>0</v>
      </c>
      <c r="AD117" s="113">
        <v>4671</v>
      </c>
      <c r="AE117" s="113">
        <v>711</v>
      </c>
      <c r="AF117" s="115">
        <f t="shared" si="6"/>
        <v>27427</v>
      </c>
    </row>
    <row r="118" spans="1:32" x14ac:dyDescent="0.25">
      <c r="A118" s="108">
        <v>117</v>
      </c>
      <c r="B118" s="108">
        <v>111</v>
      </c>
      <c r="C118" s="108">
        <v>3</v>
      </c>
      <c r="D118" s="108" t="s">
        <v>2</v>
      </c>
      <c r="E118" s="108" t="s">
        <v>236</v>
      </c>
      <c r="F118" s="108" t="s">
        <v>237</v>
      </c>
      <c r="G118" s="108" t="s">
        <v>369</v>
      </c>
      <c r="H118" s="108" t="s">
        <v>370</v>
      </c>
      <c r="I118" s="108" t="s">
        <v>326</v>
      </c>
      <c r="J118" s="133">
        <v>0</v>
      </c>
      <c r="K118" s="133">
        <v>0</v>
      </c>
      <c r="L118" s="133">
        <v>24552</v>
      </c>
      <c r="M118" s="133">
        <v>0</v>
      </c>
      <c r="N118" s="133">
        <v>0</v>
      </c>
      <c r="O118" s="133">
        <v>20077</v>
      </c>
      <c r="P118" s="132">
        <f t="shared" si="5"/>
        <v>44629</v>
      </c>
      <c r="Q118" s="109">
        <v>0</v>
      </c>
      <c r="R118" s="109">
        <v>0</v>
      </c>
      <c r="S118" s="109">
        <v>24552</v>
      </c>
      <c r="T118" s="109">
        <v>0</v>
      </c>
      <c r="U118" s="109">
        <v>0</v>
      </c>
      <c r="V118" s="109">
        <v>6023.1563046044866</v>
      </c>
      <c r="W118" s="109">
        <v>4235.3598231256028</v>
      </c>
      <c r="X118" s="110">
        <f t="shared" si="8"/>
        <v>34810.516127730087</v>
      </c>
      <c r="Y118" s="111">
        <v>0</v>
      </c>
      <c r="Z118" s="111">
        <v>0</v>
      </c>
      <c r="AA118" s="111">
        <v>19642</v>
      </c>
      <c r="AB118" s="111">
        <v>0</v>
      </c>
      <c r="AC118" s="111">
        <v>0</v>
      </c>
      <c r="AD118" s="111">
        <v>4819</v>
      </c>
      <c r="AE118" s="111">
        <v>734</v>
      </c>
      <c r="AF118" s="112">
        <f t="shared" si="6"/>
        <v>25195</v>
      </c>
    </row>
    <row r="119" spans="1:32" x14ac:dyDescent="0.25">
      <c r="A119">
        <v>118</v>
      </c>
      <c r="B119">
        <v>112</v>
      </c>
      <c r="C119">
        <v>4</v>
      </c>
      <c r="D119" t="s">
        <v>2</v>
      </c>
      <c r="E119" t="s">
        <v>236</v>
      </c>
      <c r="F119" t="s">
        <v>237</v>
      </c>
      <c r="G119" t="s">
        <v>373</v>
      </c>
      <c r="H119" t="s">
        <v>370</v>
      </c>
      <c r="I119" t="s">
        <v>326</v>
      </c>
      <c r="J119" s="113">
        <v>0</v>
      </c>
      <c r="K119" s="113">
        <v>0</v>
      </c>
      <c r="L119" s="113">
        <v>20067</v>
      </c>
      <c r="M119" s="113">
        <v>0</v>
      </c>
      <c r="N119" s="113">
        <v>0</v>
      </c>
      <c r="O119" s="113">
        <v>20185</v>
      </c>
      <c r="P119" s="132">
        <f t="shared" si="5"/>
        <v>40252</v>
      </c>
      <c r="Q119" s="113">
        <v>0</v>
      </c>
      <c r="R119" s="113">
        <v>0</v>
      </c>
      <c r="S119" s="113">
        <v>20067</v>
      </c>
      <c r="T119" s="113">
        <v>0</v>
      </c>
      <c r="U119" s="113">
        <v>0</v>
      </c>
      <c r="V119" s="113">
        <v>6055.5652656434477</v>
      </c>
      <c r="W119" s="113">
        <v>4256.3269509628581</v>
      </c>
      <c r="X119" s="114">
        <f t="shared" si="8"/>
        <v>30378.892216606306</v>
      </c>
      <c r="Y119" s="113">
        <v>0</v>
      </c>
      <c r="Z119" s="113">
        <v>0</v>
      </c>
      <c r="AA119" s="113">
        <v>16054</v>
      </c>
      <c r="AB119" s="113">
        <v>0</v>
      </c>
      <c r="AC119" s="113">
        <v>0</v>
      </c>
      <c r="AD119" s="113">
        <v>4844</v>
      </c>
      <c r="AE119" s="113">
        <v>738</v>
      </c>
      <c r="AF119" s="115">
        <f t="shared" si="6"/>
        <v>21636</v>
      </c>
    </row>
    <row r="120" spans="1:32" x14ac:dyDescent="0.25">
      <c r="A120" s="108">
        <v>119</v>
      </c>
      <c r="B120" s="108">
        <v>113</v>
      </c>
      <c r="C120" s="108">
        <v>5</v>
      </c>
      <c r="D120" s="108" t="s">
        <v>2</v>
      </c>
      <c r="E120" s="108" t="s">
        <v>236</v>
      </c>
      <c r="F120" s="108" t="s">
        <v>237</v>
      </c>
      <c r="G120" s="108" t="s">
        <v>369</v>
      </c>
      <c r="H120" s="108" t="s">
        <v>372</v>
      </c>
      <c r="I120" s="108" t="s">
        <v>326</v>
      </c>
      <c r="J120" s="133">
        <v>0</v>
      </c>
      <c r="K120" s="133">
        <v>0</v>
      </c>
      <c r="L120" s="133">
        <v>1841</v>
      </c>
      <c r="M120" s="133">
        <v>0</v>
      </c>
      <c r="N120" s="133">
        <v>0</v>
      </c>
      <c r="O120" s="133">
        <v>2063</v>
      </c>
      <c r="P120" s="132">
        <f t="shared" si="5"/>
        <v>3904</v>
      </c>
      <c r="Q120" s="109">
        <v>0</v>
      </c>
      <c r="R120" s="109">
        <v>0</v>
      </c>
      <c r="S120" s="109">
        <v>1841</v>
      </c>
      <c r="T120" s="109">
        <v>0</v>
      </c>
      <c r="U120" s="109">
        <v>0</v>
      </c>
      <c r="V120" s="109">
        <v>618.71652892561985</v>
      </c>
      <c r="W120" s="109">
        <v>436.11625901491357</v>
      </c>
      <c r="X120" s="110">
        <f t="shared" si="8"/>
        <v>2895.8327879405333</v>
      </c>
      <c r="Y120" s="111">
        <v>0</v>
      </c>
      <c r="Z120" s="111">
        <v>0</v>
      </c>
      <c r="AA120" s="111">
        <v>1473</v>
      </c>
      <c r="AB120" s="111">
        <v>0</v>
      </c>
      <c r="AC120" s="111">
        <v>0</v>
      </c>
      <c r="AD120" s="111">
        <v>495</v>
      </c>
      <c r="AE120" s="111">
        <v>75</v>
      </c>
      <c r="AF120" s="112">
        <f t="shared" si="6"/>
        <v>2043</v>
      </c>
    </row>
    <row r="121" spans="1:32" x14ac:dyDescent="0.25">
      <c r="A121">
        <v>120</v>
      </c>
      <c r="B121">
        <v>114</v>
      </c>
      <c r="C121">
        <v>6</v>
      </c>
      <c r="D121" t="s">
        <v>2</v>
      </c>
      <c r="E121" t="s">
        <v>236</v>
      </c>
      <c r="F121" t="s">
        <v>237</v>
      </c>
      <c r="G121" t="s">
        <v>373</v>
      </c>
      <c r="H121" t="s">
        <v>372</v>
      </c>
      <c r="I121" t="s">
        <v>326</v>
      </c>
      <c r="J121" s="113">
        <v>0</v>
      </c>
      <c r="K121" s="113">
        <v>0</v>
      </c>
      <c r="L121" s="113">
        <v>1988</v>
      </c>
      <c r="M121" s="113">
        <v>0</v>
      </c>
      <c r="N121" s="113">
        <v>0</v>
      </c>
      <c r="O121" s="113">
        <v>1912</v>
      </c>
      <c r="P121" s="132">
        <f t="shared" si="5"/>
        <v>3900</v>
      </c>
      <c r="Q121" s="113">
        <v>0</v>
      </c>
      <c r="R121" s="113">
        <v>0</v>
      </c>
      <c r="S121" s="113">
        <v>1988</v>
      </c>
      <c r="T121" s="113">
        <v>0</v>
      </c>
      <c r="U121" s="113">
        <v>0</v>
      </c>
      <c r="V121" s="113">
        <v>572.55831168831173</v>
      </c>
      <c r="W121" s="113">
        <v>402.56885447530482</v>
      </c>
      <c r="X121" s="114">
        <f t="shared" si="8"/>
        <v>2963.1271661636165</v>
      </c>
      <c r="Y121" s="113">
        <v>0</v>
      </c>
      <c r="Z121" s="113">
        <v>0</v>
      </c>
      <c r="AA121" s="113">
        <v>1590</v>
      </c>
      <c r="AB121" s="113">
        <v>0</v>
      </c>
      <c r="AC121" s="113">
        <v>0</v>
      </c>
      <c r="AD121" s="113">
        <v>459</v>
      </c>
      <c r="AE121" s="113">
        <v>70</v>
      </c>
      <c r="AF121" s="115">
        <f t="shared" si="6"/>
        <v>2119</v>
      </c>
    </row>
    <row r="122" spans="1:32" x14ac:dyDescent="0.25">
      <c r="A122" s="108">
        <v>121</v>
      </c>
      <c r="B122" s="108">
        <v>115</v>
      </c>
      <c r="C122" s="108">
        <v>1</v>
      </c>
      <c r="D122" s="108" t="s">
        <v>238</v>
      </c>
      <c r="E122" s="108" t="s">
        <v>239</v>
      </c>
      <c r="F122" s="108" t="s">
        <v>240</v>
      </c>
      <c r="G122" s="108" t="s">
        <v>369</v>
      </c>
      <c r="H122" s="108" t="s">
        <v>371</v>
      </c>
      <c r="I122" s="108" t="s">
        <v>327</v>
      </c>
      <c r="J122" s="133">
        <v>1897</v>
      </c>
      <c r="K122" s="133">
        <v>8</v>
      </c>
      <c r="L122" s="133">
        <v>0</v>
      </c>
      <c r="M122" s="133">
        <v>0</v>
      </c>
      <c r="N122" s="133">
        <v>143</v>
      </c>
      <c r="O122" s="133">
        <v>8056</v>
      </c>
      <c r="P122" s="132">
        <f t="shared" si="5"/>
        <v>10104</v>
      </c>
      <c r="Q122" s="109">
        <v>1897</v>
      </c>
      <c r="R122" s="109">
        <v>8</v>
      </c>
      <c r="S122" s="109">
        <v>0</v>
      </c>
      <c r="T122" s="109">
        <v>0</v>
      </c>
      <c r="U122" s="109">
        <v>143</v>
      </c>
      <c r="V122" s="109">
        <v>8056.238035414538</v>
      </c>
      <c r="W122" s="109">
        <v>16827.753095176682</v>
      </c>
      <c r="X122" s="110">
        <f t="shared" si="8"/>
        <v>26931.991130591221</v>
      </c>
      <c r="Y122" s="111">
        <v>1106</v>
      </c>
      <c r="Z122" s="111">
        <v>6</v>
      </c>
      <c r="AA122" s="111">
        <v>0</v>
      </c>
      <c r="AB122" s="111">
        <v>0</v>
      </c>
      <c r="AC122" s="111">
        <v>83</v>
      </c>
      <c r="AD122" s="111">
        <v>2014</v>
      </c>
      <c r="AE122" s="111">
        <v>6775</v>
      </c>
      <c r="AF122" s="112">
        <f t="shared" si="6"/>
        <v>9984</v>
      </c>
    </row>
    <row r="123" spans="1:32" x14ac:dyDescent="0.25">
      <c r="A123">
        <v>122</v>
      </c>
      <c r="B123">
        <v>116</v>
      </c>
      <c r="C123">
        <v>2</v>
      </c>
      <c r="D123" t="s">
        <v>238</v>
      </c>
      <c r="E123" t="s">
        <v>239</v>
      </c>
      <c r="F123" t="s">
        <v>240</v>
      </c>
      <c r="G123" t="s">
        <v>373</v>
      </c>
      <c r="H123" t="s">
        <v>371</v>
      </c>
      <c r="I123" t="s">
        <v>327</v>
      </c>
      <c r="J123" s="113">
        <v>2129</v>
      </c>
      <c r="K123" s="113">
        <v>21</v>
      </c>
      <c r="L123" s="113">
        <v>0</v>
      </c>
      <c r="M123" s="113">
        <v>0</v>
      </c>
      <c r="N123" s="113">
        <v>159</v>
      </c>
      <c r="O123" s="113">
        <v>8417</v>
      </c>
      <c r="P123" s="132">
        <f t="shared" si="5"/>
        <v>10726</v>
      </c>
      <c r="Q123" s="113">
        <v>2129</v>
      </c>
      <c r="R123" s="113">
        <v>21</v>
      </c>
      <c r="S123" s="113">
        <v>0</v>
      </c>
      <c r="T123" s="113">
        <v>0</v>
      </c>
      <c r="U123" s="113">
        <v>159</v>
      </c>
      <c r="V123" s="113">
        <v>8417.6540535825934</v>
      </c>
      <c r="W123" s="113">
        <v>16167.345885994326</v>
      </c>
      <c r="X123" s="114">
        <f t="shared" si="8"/>
        <v>26893.999939576919</v>
      </c>
      <c r="Y123" s="113">
        <v>1241</v>
      </c>
      <c r="Z123" s="113">
        <v>17</v>
      </c>
      <c r="AA123" s="113">
        <v>0</v>
      </c>
      <c r="AB123" s="113">
        <v>0</v>
      </c>
      <c r="AC123" s="113">
        <v>93</v>
      </c>
      <c r="AD123" s="113">
        <v>2104</v>
      </c>
      <c r="AE123" s="113">
        <v>6510</v>
      </c>
      <c r="AF123" s="115">
        <f t="shared" si="6"/>
        <v>9965</v>
      </c>
    </row>
    <row r="124" spans="1:32" x14ac:dyDescent="0.25">
      <c r="A124" s="108">
        <v>123</v>
      </c>
      <c r="B124" s="108">
        <v>117</v>
      </c>
      <c r="C124" s="108">
        <v>3</v>
      </c>
      <c r="D124" s="108" t="s">
        <v>238</v>
      </c>
      <c r="E124" s="108" t="s">
        <v>239</v>
      </c>
      <c r="F124" s="108" t="s">
        <v>240</v>
      </c>
      <c r="G124" s="108" t="s">
        <v>369</v>
      </c>
      <c r="H124" s="108" t="s">
        <v>370</v>
      </c>
      <c r="I124" s="108" t="s">
        <v>327</v>
      </c>
      <c r="J124" s="133">
        <v>1095</v>
      </c>
      <c r="K124" s="133">
        <v>7</v>
      </c>
      <c r="L124" s="133">
        <v>0</v>
      </c>
      <c r="M124" s="133">
        <v>0</v>
      </c>
      <c r="N124" s="133">
        <v>82</v>
      </c>
      <c r="O124" s="133">
        <v>6404</v>
      </c>
      <c r="P124" s="132">
        <f t="shared" si="5"/>
        <v>7588</v>
      </c>
      <c r="Q124" s="109">
        <v>1095</v>
      </c>
      <c r="R124" s="109">
        <v>7</v>
      </c>
      <c r="S124" s="109">
        <v>0</v>
      </c>
      <c r="T124" s="109">
        <v>0</v>
      </c>
      <c r="U124" s="109">
        <v>82</v>
      </c>
      <c r="V124" s="109">
        <v>6404.3311262877241</v>
      </c>
      <c r="W124" s="109">
        <v>11981.158111942223</v>
      </c>
      <c r="X124" s="110">
        <f t="shared" si="8"/>
        <v>19569.489238229948</v>
      </c>
      <c r="Y124" s="111">
        <v>1000</v>
      </c>
      <c r="Z124" s="111">
        <v>6</v>
      </c>
      <c r="AA124" s="111">
        <v>0</v>
      </c>
      <c r="AB124" s="111">
        <v>0</v>
      </c>
      <c r="AC124" s="111">
        <v>50</v>
      </c>
      <c r="AD124" s="111">
        <v>3550</v>
      </c>
      <c r="AE124" s="111">
        <v>4824</v>
      </c>
      <c r="AF124" s="112">
        <f t="shared" si="6"/>
        <v>9430</v>
      </c>
    </row>
    <row r="125" spans="1:32" x14ac:dyDescent="0.25">
      <c r="A125">
        <v>124</v>
      </c>
      <c r="B125">
        <v>118</v>
      </c>
      <c r="C125">
        <v>4</v>
      </c>
      <c r="D125" t="s">
        <v>238</v>
      </c>
      <c r="E125" t="s">
        <v>239</v>
      </c>
      <c r="F125" t="s">
        <v>240</v>
      </c>
      <c r="G125" t="s">
        <v>373</v>
      </c>
      <c r="H125" t="s">
        <v>370</v>
      </c>
      <c r="I125" t="s">
        <v>327</v>
      </c>
      <c r="J125" s="113">
        <v>931</v>
      </c>
      <c r="K125" s="113">
        <v>6</v>
      </c>
      <c r="L125" s="113">
        <v>0</v>
      </c>
      <c r="M125" s="113">
        <v>0</v>
      </c>
      <c r="N125" s="113">
        <v>69</v>
      </c>
      <c r="O125" s="113">
        <v>5914</v>
      </c>
      <c r="P125" s="132">
        <f t="shared" si="5"/>
        <v>6920</v>
      </c>
      <c r="Q125" s="113">
        <v>931</v>
      </c>
      <c r="R125" s="113">
        <v>6</v>
      </c>
      <c r="S125" s="113">
        <v>0</v>
      </c>
      <c r="T125" s="113">
        <v>0</v>
      </c>
      <c r="U125" s="113">
        <v>69</v>
      </c>
      <c r="V125" s="113">
        <v>5914.2588625218032</v>
      </c>
      <c r="W125" s="113">
        <v>9335.9204926489547</v>
      </c>
      <c r="X125" s="114">
        <f t="shared" si="8"/>
        <v>16256.179355170758</v>
      </c>
      <c r="Y125" s="113">
        <v>900</v>
      </c>
      <c r="Z125" s="113">
        <v>5</v>
      </c>
      <c r="AA125" s="113">
        <v>0</v>
      </c>
      <c r="AB125" s="113">
        <v>0</v>
      </c>
      <c r="AC125" s="113">
        <v>50</v>
      </c>
      <c r="AD125" s="113">
        <v>5500</v>
      </c>
      <c r="AE125" s="113">
        <v>1880</v>
      </c>
      <c r="AF125" s="115">
        <f t="shared" si="6"/>
        <v>8335</v>
      </c>
    </row>
    <row r="126" spans="1:32" x14ac:dyDescent="0.25">
      <c r="A126" s="108">
        <v>125</v>
      </c>
      <c r="B126" s="108">
        <v>119</v>
      </c>
      <c r="C126" s="108">
        <v>5</v>
      </c>
      <c r="D126" s="108" t="s">
        <v>238</v>
      </c>
      <c r="E126" s="108" t="s">
        <v>239</v>
      </c>
      <c r="F126" s="108" t="s">
        <v>240</v>
      </c>
      <c r="G126" s="108" t="s">
        <v>369</v>
      </c>
      <c r="H126" s="108" t="s">
        <v>372</v>
      </c>
      <c r="I126" s="108" t="s">
        <v>327</v>
      </c>
      <c r="J126" s="133">
        <v>89</v>
      </c>
      <c r="K126" s="133">
        <v>1</v>
      </c>
      <c r="L126" s="133">
        <v>0</v>
      </c>
      <c r="M126" s="133">
        <v>0</v>
      </c>
      <c r="N126" s="133">
        <v>7</v>
      </c>
      <c r="O126" s="133">
        <v>542</v>
      </c>
      <c r="P126" s="132">
        <f t="shared" si="5"/>
        <v>639</v>
      </c>
      <c r="Q126" s="109">
        <v>89</v>
      </c>
      <c r="R126" s="109">
        <v>1</v>
      </c>
      <c r="S126" s="109">
        <v>0</v>
      </c>
      <c r="T126" s="109">
        <v>0</v>
      </c>
      <c r="U126" s="109">
        <v>7</v>
      </c>
      <c r="V126" s="109">
        <v>542.12402725208153</v>
      </c>
      <c r="W126" s="109">
        <v>855.28146762961057</v>
      </c>
      <c r="X126" s="110">
        <f t="shared" si="8"/>
        <v>1494.405494881692</v>
      </c>
      <c r="Y126" s="111">
        <v>52</v>
      </c>
      <c r="Z126" s="111">
        <v>1</v>
      </c>
      <c r="AA126" s="111">
        <v>0</v>
      </c>
      <c r="AB126" s="111">
        <v>0</v>
      </c>
      <c r="AC126" s="111">
        <v>4</v>
      </c>
      <c r="AD126" s="111">
        <v>136</v>
      </c>
      <c r="AE126" s="111">
        <v>172</v>
      </c>
      <c r="AF126" s="112">
        <f t="shared" si="6"/>
        <v>365</v>
      </c>
    </row>
    <row r="127" spans="1:32" x14ac:dyDescent="0.25">
      <c r="A127">
        <v>126</v>
      </c>
      <c r="B127">
        <v>120</v>
      </c>
      <c r="C127">
        <v>6</v>
      </c>
      <c r="D127" t="s">
        <v>238</v>
      </c>
      <c r="E127" t="s">
        <v>239</v>
      </c>
      <c r="F127" t="s">
        <v>240</v>
      </c>
      <c r="G127" t="s">
        <v>373</v>
      </c>
      <c r="H127" t="s">
        <v>372</v>
      </c>
      <c r="I127" t="s">
        <v>327</v>
      </c>
      <c r="J127" s="113">
        <v>103</v>
      </c>
      <c r="K127" s="113">
        <v>0</v>
      </c>
      <c r="L127" s="113">
        <v>0</v>
      </c>
      <c r="M127" s="113">
        <v>0</v>
      </c>
      <c r="N127" s="113">
        <v>8</v>
      </c>
      <c r="O127" s="113">
        <v>505</v>
      </c>
      <c r="P127" s="132">
        <f t="shared" si="5"/>
        <v>616</v>
      </c>
      <c r="Q127" s="113">
        <v>103</v>
      </c>
      <c r="R127" s="113">
        <v>9971</v>
      </c>
      <c r="S127" s="113">
        <v>0</v>
      </c>
      <c r="T127" s="113">
        <v>0</v>
      </c>
      <c r="U127" s="113">
        <v>8</v>
      </c>
      <c r="V127" s="113">
        <v>504.80389494124984</v>
      </c>
      <c r="W127" s="113">
        <v>797.54094660820226</v>
      </c>
      <c r="X127" s="114">
        <f t="shared" si="8"/>
        <v>11384.344841549451</v>
      </c>
      <c r="Y127" s="113">
        <v>60</v>
      </c>
      <c r="Z127" s="113">
        <v>0</v>
      </c>
      <c r="AA127" s="113">
        <v>0</v>
      </c>
      <c r="AB127" s="113">
        <v>0</v>
      </c>
      <c r="AC127" s="113">
        <v>5</v>
      </c>
      <c r="AD127" s="113">
        <v>126</v>
      </c>
      <c r="AE127" s="113">
        <v>161</v>
      </c>
      <c r="AF127" s="115">
        <f t="shared" si="6"/>
        <v>352</v>
      </c>
    </row>
    <row r="128" spans="1:32" x14ac:dyDescent="0.25">
      <c r="A128" s="108">
        <v>127</v>
      </c>
      <c r="B128" s="108">
        <v>121</v>
      </c>
      <c r="C128" s="108">
        <v>1</v>
      </c>
      <c r="D128" s="108" t="s">
        <v>238</v>
      </c>
      <c r="E128" s="108" t="s">
        <v>241</v>
      </c>
      <c r="F128" s="108" t="s">
        <v>242</v>
      </c>
      <c r="G128" s="108" t="s">
        <v>369</v>
      </c>
      <c r="H128" s="108" t="s">
        <v>371</v>
      </c>
      <c r="I128" s="108" t="s">
        <v>327</v>
      </c>
      <c r="J128" s="133">
        <v>40516</v>
      </c>
      <c r="K128" s="133">
        <v>9971</v>
      </c>
      <c r="L128" s="133">
        <v>0</v>
      </c>
      <c r="M128" s="133">
        <v>0</v>
      </c>
      <c r="N128" s="133">
        <v>13182</v>
      </c>
      <c r="O128" s="133">
        <v>39313</v>
      </c>
      <c r="P128" s="132">
        <f t="shared" si="5"/>
        <v>102982</v>
      </c>
      <c r="Q128" s="109">
        <v>36464</v>
      </c>
      <c r="R128" s="109">
        <v>9557</v>
      </c>
      <c r="S128" s="109">
        <v>0</v>
      </c>
      <c r="T128" s="109">
        <v>0</v>
      </c>
      <c r="U128" s="109">
        <v>13182</v>
      </c>
      <c r="V128" s="109">
        <v>39313.089255172788</v>
      </c>
      <c r="W128" s="109">
        <v>0</v>
      </c>
      <c r="X128" s="110">
        <f t="shared" si="8"/>
        <v>98516.089255172788</v>
      </c>
      <c r="Y128" s="111">
        <v>40516</v>
      </c>
      <c r="Z128" s="111">
        <v>7977</v>
      </c>
      <c r="AA128" s="111">
        <v>0</v>
      </c>
      <c r="AB128" s="111">
        <v>0</v>
      </c>
      <c r="AC128" s="111">
        <v>11850</v>
      </c>
      <c r="AD128" s="111">
        <v>29878</v>
      </c>
      <c r="AE128" s="111">
        <v>3595</v>
      </c>
      <c r="AF128" s="112">
        <f t="shared" si="6"/>
        <v>93816</v>
      </c>
    </row>
    <row r="129" spans="1:32" x14ac:dyDescent="0.25">
      <c r="A129">
        <v>128</v>
      </c>
      <c r="B129">
        <v>122</v>
      </c>
      <c r="C129">
        <v>2</v>
      </c>
      <c r="D129" t="s">
        <v>238</v>
      </c>
      <c r="E129" t="s">
        <v>241</v>
      </c>
      <c r="F129" t="s">
        <v>242</v>
      </c>
      <c r="G129" t="s">
        <v>373</v>
      </c>
      <c r="H129" t="s">
        <v>371</v>
      </c>
      <c r="I129" t="s">
        <v>327</v>
      </c>
      <c r="J129" s="113">
        <v>45490</v>
      </c>
      <c r="K129" s="113">
        <v>9557</v>
      </c>
      <c r="L129" s="113">
        <v>0</v>
      </c>
      <c r="M129" s="113">
        <v>0</v>
      </c>
      <c r="N129" s="113">
        <v>14801</v>
      </c>
      <c r="O129" s="113">
        <v>41076</v>
      </c>
      <c r="P129" s="132">
        <f t="shared" si="5"/>
        <v>110924</v>
      </c>
      <c r="Q129" s="113">
        <v>40941</v>
      </c>
      <c r="R129" s="113">
        <v>7460</v>
      </c>
      <c r="S129" s="113">
        <v>0</v>
      </c>
      <c r="T129" s="113">
        <v>0</v>
      </c>
      <c r="U129" s="113">
        <v>14801</v>
      </c>
      <c r="V129" s="113">
        <v>41075.853923763796</v>
      </c>
      <c r="W129" s="113">
        <v>0</v>
      </c>
      <c r="X129" s="114">
        <f t="shared" si="8"/>
        <v>104277.85392376379</v>
      </c>
      <c r="Y129" s="113">
        <v>45490</v>
      </c>
      <c r="Z129" s="113">
        <v>7646</v>
      </c>
      <c r="AA129" s="113">
        <v>0</v>
      </c>
      <c r="AB129" s="113">
        <v>0</v>
      </c>
      <c r="AC129" s="113">
        <v>13000</v>
      </c>
      <c r="AD129" s="113">
        <v>31218</v>
      </c>
      <c r="AE129" s="113">
        <v>3693</v>
      </c>
      <c r="AF129" s="115">
        <f t="shared" si="6"/>
        <v>101047</v>
      </c>
    </row>
    <row r="130" spans="1:32" x14ac:dyDescent="0.25">
      <c r="A130" s="108">
        <v>129</v>
      </c>
      <c r="B130" s="108">
        <v>123</v>
      </c>
      <c r="C130" s="108">
        <v>3</v>
      </c>
      <c r="D130" s="108" t="s">
        <v>238</v>
      </c>
      <c r="E130" s="108" t="s">
        <v>241</v>
      </c>
      <c r="F130" s="108" t="s">
        <v>242</v>
      </c>
      <c r="G130" s="108" t="s">
        <v>369</v>
      </c>
      <c r="H130" s="108" t="s">
        <v>370</v>
      </c>
      <c r="I130" s="108" t="s">
        <v>327</v>
      </c>
      <c r="J130" s="133">
        <v>23402</v>
      </c>
      <c r="K130" s="133">
        <v>7460</v>
      </c>
      <c r="L130" s="133">
        <v>0</v>
      </c>
      <c r="M130" s="133">
        <v>0</v>
      </c>
      <c r="N130" s="133">
        <v>7614</v>
      </c>
      <c r="O130" s="133">
        <v>31252</v>
      </c>
      <c r="P130" s="132">
        <f t="shared" si="5"/>
        <v>69728</v>
      </c>
      <c r="Q130" s="109">
        <v>21062</v>
      </c>
      <c r="R130" s="109">
        <v>5314</v>
      </c>
      <c r="S130" s="109">
        <v>0</v>
      </c>
      <c r="T130" s="109">
        <v>0</v>
      </c>
      <c r="U130" s="109">
        <v>7614</v>
      </c>
      <c r="V130" s="109">
        <v>31252.491817961101</v>
      </c>
      <c r="W130" s="109">
        <v>0</v>
      </c>
      <c r="X130" s="110">
        <f t="shared" ref="X130:X161" si="9">SUM(Q130:W130)</f>
        <v>65242.491817961098</v>
      </c>
      <c r="Y130" s="111">
        <v>23402</v>
      </c>
      <c r="Z130" s="111">
        <v>5968</v>
      </c>
      <c r="AA130" s="111">
        <v>0</v>
      </c>
      <c r="AB130" s="111">
        <v>0</v>
      </c>
      <c r="AC130" s="111">
        <v>5787</v>
      </c>
      <c r="AD130" s="111">
        <v>23752</v>
      </c>
      <c r="AE130" s="111">
        <v>2260</v>
      </c>
      <c r="AF130" s="112">
        <f t="shared" si="6"/>
        <v>61169</v>
      </c>
    </row>
    <row r="131" spans="1:32" x14ac:dyDescent="0.25">
      <c r="A131">
        <v>130</v>
      </c>
      <c r="B131">
        <v>124</v>
      </c>
      <c r="C131">
        <v>4</v>
      </c>
      <c r="D131" t="s">
        <v>238</v>
      </c>
      <c r="E131" t="s">
        <v>241</v>
      </c>
      <c r="F131" t="s">
        <v>242</v>
      </c>
      <c r="G131" t="s">
        <v>373</v>
      </c>
      <c r="H131" t="s">
        <v>370</v>
      </c>
      <c r="I131" t="s">
        <v>327</v>
      </c>
      <c r="J131" s="113">
        <v>19893</v>
      </c>
      <c r="K131" s="113">
        <v>5314</v>
      </c>
      <c r="L131" s="113">
        <v>0</v>
      </c>
      <c r="M131" s="113">
        <v>0</v>
      </c>
      <c r="N131" s="113">
        <v>6473</v>
      </c>
      <c r="O131" s="113">
        <v>28862</v>
      </c>
      <c r="P131" s="132">
        <f t="shared" ref="P131:P194" si="10">SUM(J131:O131)</f>
        <v>60542</v>
      </c>
      <c r="Q131" s="113">
        <v>17904</v>
      </c>
      <c r="R131" s="113">
        <v>635</v>
      </c>
      <c r="S131" s="113">
        <v>0</v>
      </c>
      <c r="T131" s="113">
        <v>0</v>
      </c>
      <c r="U131" s="113">
        <v>6473</v>
      </c>
      <c r="V131" s="113">
        <v>28862.20256818366</v>
      </c>
      <c r="W131" s="113">
        <v>0</v>
      </c>
      <c r="X131" s="114">
        <f t="shared" si="9"/>
        <v>53874.20256818366</v>
      </c>
      <c r="Y131" s="113">
        <v>19893</v>
      </c>
      <c r="Z131" s="113">
        <v>4251</v>
      </c>
      <c r="AA131" s="113">
        <v>0</v>
      </c>
      <c r="AB131" s="113">
        <v>0</v>
      </c>
      <c r="AC131" s="113">
        <v>4919</v>
      </c>
      <c r="AD131" s="113">
        <v>21935</v>
      </c>
      <c r="AE131" s="113">
        <v>0</v>
      </c>
      <c r="AF131" s="115">
        <f t="shared" ref="AF131:AF162" si="11">SUM(Y131:AE131)</f>
        <v>50998</v>
      </c>
    </row>
    <row r="132" spans="1:32" x14ac:dyDescent="0.25">
      <c r="A132" s="108">
        <v>131</v>
      </c>
      <c r="B132" s="108">
        <v>125</v>
      </c>
      <c r="C132" s="108">
        <v>5</v>
      </c>
      <c r="D132" s="108" t="s">
        <v>238</v>
      </c>
      <c r="E132" s="108" t="s">
        <v>241</v>
      </c>
      <c r="F132" s="108" t="s">
        <v>242</v>
      </c>
      <c r="G132" s="108" t="s">
        <v>369</v>
      </c>
      <c r="H132" s="108" t="s">
        <v>372</v>
      </c>
      <c r="I132" s="108" t="s">
        <v>327</v>
      </c>
      <c r="J132" s="133">
        <v>1891</v>
      </c>
      <c r="K132" s="133">
        <v>635</v>
      </c>
      <c r="L132" s="133">
        <v>0</v>
      </c>
      <c r="M132" s="133">
        <v>0</v>
      </c>
      <c r="N132" s="133">
        <v>615</v>
      </c>
      <c r="O132" s="133">
        <v>2645</v>
      </c>
      <c r="P132" s="132">
        <f t="shared" si="10"/>
        <v>5786</v>
      </c>
      <c r="Q132" s="109">
        <v>1702</v>
      </c>
      <c r="R132" s="109">
        <v>951</v>
      </c>
      <c r="S132" s="109">
        <v>0</v>
      </c>
      <c r="T132" s="109">
        <v>0</v>
      </c>
      <c r="U132" s="109">
        <v>615</v>
      </c>
      <c r="V132" s="109">
        <v>2644.6380236855593</v>
      </c>
      <c r="W132" s="109">
        <v>0</v>
      </c>
      <c r="X132" s="110">
        <f t="shared" si="9"/>
        <v>5912.6380236855593</v>
      </c>
      <c r="Y132" s="111">
        <v>1891</v>
      </c>
      <c r="Z132" s="111">
        <v>508</v>
      </c>
      <c r="AA132" s="111">
        <v>0</v>
      </c>
      <c r="AB132" s="111">
        <v>0</v>
      </c>
      <c r="AC132" s="111">
        <v>467</v>
      </c>
      <c r="AD132" s="111">
        <v>2010</v>
      </c>
      <c r="AE132" s="111">
        <v>0</v>
      </c>
      <c r="AF132" s="112">
        <f t="shared" si="11"/>
        <v>4876</v>
      </c>
    </row>
    <row r="133" spans="1:32" x14ac:dyDescent="0.25">
      <c r="A133">
        <v>132</v>
      </c>
      <c r="B133">
        <v>126</v>
      </c>
      <c r="C133">
        <v>6</v>
      </c>
      <c r="D133" t="s">
        <v>238</v>
      </c>
      <c r="E133" t="s">
        <v>241</v>
      </c>
      <c r="F133" t="s">
        <v>242</v>
      </c>
      <c r="G133" t="s">
        <v>373</v>
      </c>
      <c r="H133" t="s">
        <v>372</v>
      </c>
      <c r="I133" t="s">
        <v>327</v>
      </c>
      <c r="J133" s="113">
        <v>2207</v>
      </c>
      <c r="K133" s="113">
        <v>951</v>
      </c>
      <c r="L133" s="113">
        <v>0</v>
      </c>
      <c r="M133" s="113">
        <v>0</v>
      </c>
      <c r="N133" s="113">
        <v>718</v>
      </c>
      <c r="O133" s="113">
        <v>2465</v>
      </c>
      <c r="P133" s="132">
        <f t="shared" si="10"/>
        <v>6341</v>
      </c>
      <c r="Q133" s="113">
        <v>1986</v>
      </c>
      <c r="R133" s="113">
        <v>0</v>
      </c>
      <c r="S133" s="113">
        <v>0</v>
      </c>
      <c r="T133" s="113">
        <v>0</v>
      </c>
      <c r="U133" s="113">
        <v>718</v>
      </c>
      <c r="V133" s="113">
        <v>2464.9244112331062</v>
      </c>
      <c r="W133" s="113">
        <v>0</v>
      </c>
      <c r="X133" s="114">
        <f t="shared" si="9"/>
        <v>5168.9244112331062</v>
      </c>
      <c r="Y133" s="113">
        <v>2207</v>
      </c>
      <c r="Z133" s="113">
        <v>761</v>
      </c>
      <c r="AA133" s="113">
        <v>0</v>
      </c>
      <c r="AB133" s="113">
        <v>0</v>
      </c>
      <c r="AC133" s="113">
        <v>546</v>
      </c>
      <c r="AD133" s="113">
        <v>1874</v>
      </c>
      <c r="AE133" s="113">
        <v>0</v>
      </c>
      <c r="AF133" s="115">
        <f t="shared" si="11"/>
        <v>5388</v>
      </c>
    </row>
    <row r="134" spans="1:32" x14ac:dyDescent="0.25">
      <c r="A134" s="108">
        <v>133</v>
      </c>
      <c r="B134" s="108">
        <v>127</v>
      </c>
      <c r="C134" s="108">
        <v>1</v>
      </c>
      <c r="D134" s="108" t="s">
        <v>238</v>
      </c>
      <c r="E134" s="108" t="s">
        <v>243</v>
      </c>
      <c r="F134" s="108" t="s">
        <v>244</v>
      </c>
      <c r="G134" s="108" t="s">
        <v>369</v>
      </c>
      <c r="H134" s="108" t="s">
        <v>371</v>
      </c>
      <c r="I134" s="108" t="s">
        <v>327</v>
      </c>
      <c r="J134" s="133">
        <v>6340</v>
      </c>
      <c r="K134" s="133">
        <v>0</v>
      </c>
      <c r="L134" s="133">
        <v>0</v>
      </c>
      <c r="M134" s="133">
        <v>0</v>
      </c>
      <c r="N134" s="133">
        <v>3888</v>
      </c>
      <c r="O134" s="133">
        <v>11493</v>
      </c>
      <c r="P134" s="132">
        <f t="shared" si="10"/>
        <v>21721</v>
      </c>
      <c r="Q134" s="109">
        <v>6340</v>
      </c>
      <c r="R134" s="109">
        <v>0</v>
      </c>
      <c r="S134" s="109">
        <v>0</v>
      </c>
      <c r="T134" s="109">
        <v>0</v>
      </c>
      <c r="U134" s="109">
        <v>3888</v>
      </c>
      <c r="V134" s="109">
        <v>11492.965883452143</v>
      </c>
      <c r="W134" s="109">
        <v>0</v>
      </c>
      <c r="X134" s="110">
        <f t="shared" si="9"/>
        <v>21720.965883452143</v>
      </c>
      <c r="Y134" s="111">
        <v>4798</v>
      </c>
      <c r="Z134" s="111">
        <v>0</v>
      </c>
      <c r="AA134" s="111">
        <v>0</v>
      </c>
      <c r="AB134" s="111">
        <v>0</v>
      </c>
      <c r="AC134" s="111">
        <v>2908</v>
      </c>
      <c r="AD134" s="111">
        <v>2610</v>
      </c>
      <c r="AE134" s="111">
        <v>5569</v>
      </c>
      <c r="AF134" s="112">
        <f t="shared" si="11"/>
        <v>15885</v>
      </c>
    </row>
    <row r="135" spans="1:32" x14ac:dyDescent="0.25">
      <c r="A135">
        <v>134</v>
      </c>
      <c r="B135">
        <v>128</v>
      </c>
      <c r="C135">
        <v>2</v>
      </c>
      <c r="D135" t="s">
        <v>238</v>
      </c>
      <c r="E135" t="s">
        <v>243</v>
      </c>
      <c r="F135" t="s">
        <v>244</v>
      </c>
      <c r="G135" t="s">
        <v>373</v>
      </c>
      <c r="H135" t="s">
        <v>371</v>
      </c>
      <c r="I135" t="s">
        <v>327</v>
      </c>
      <c r="J135" s="113">
        <v>7117</v>
      </c>
      <c r="K135" s="113">
        <v>0</v>
      </c>
      <c r="L135" s="113">
        <v>0</v>
      </c>
      <c r="M135" s="113">
        <v>0</v>
      </c>
      <c r="N135" s="113">
        <v>4368</v>
      </c>
      <c r="O135" s="113">
        <v>12008</v>
      </c>
      <c r="P135" s="132">
        <f t="shared" si="10"/>
        <v>23493</v>
      </c>
      <c r="Q135" s="113">
        <v>7117</v>
      </c>
      <c r="R135" s="113">
        <v>0</v>
      </c>
      <c r="S135" s="113">
        <v>0</v>
      </c>
      <c r="T135" s="113">
        <v>0</v>
      </c>
      <c r="U135" s="113">
        <v>4368</v>
      </c>
      <c r="V135" s="113">
        <v>12008.543691604957</v>
      </c>
      <c r="W135" s="113">
        <v>0</v>
      </c>
      <c r="X135" s="114">
        <f t="shared" si="9"/>
        <v>23493.543691604958</v>
      </c>
      <c r="Y135" s="113">
        <v>5386</v>
      </c>
      <c r="Z135" s="113">
        <v>0</v>
      </c>
      <c r="AA135" s="113">
        <v>0</v>
      </c>
      <c r="AB135" s="113">
        <v>0</v>
      </c>
      <c r="AC135" s="113">
        <v>3267</v>
      </c>
      <c r="AD135" s="113">
        <v>2729</v>
      </c>
      <c r="AE135" s="113">
        <v>5351</v>
      </c>
      <c r="AF135" s="115">
        <f t="shared" si="11"/>
        <v>16733</v>
      </c>
    </row>
    <row r="136" spans="1:32" x14ac:dyDescent="0.25">
      <c r="A136" s="108">
        <v>135</v>
      </c>
      <c r="B136" s="108">
        <v>129</v>
      </c>
      <c r="C136" s="108">
        <v>3</v>
      </c>
      <c r="D136" s="108" t="s">
        <v>238</v>
      </c>
      <c r="E136" s="108" t="s">
        <v>243</v>
      </c>
      <c r="F136" s="108" t="s">
        <v>244</v>
      </c>
      <c r="G136" s="108" t="s">
        <v>369</v>
      </c>
      <c r="H136" s="108" t="s">
        <v>370</v>
      </c>
      <c r="I136" s="108" t="s">
        <v>327</v>
      </c>
      <c r="J136" s="133">
        <v>3661</v>
      </c>
      <c r="K136" s="133">
        <v>0</v>
      </c>
      <c r="L136" s="133">
        <v>0</v>
      </c>
      <c r="M136" s="133">
        <v>0</v>
      </c>
      <c r="N136" s="133">
        <v>2247</v>
      </c>
      <c r="O136" s="133">
        <v>9136</v>
      </c>
      <c r="P136" s="132">
        <f t="shared" si="10"/>
        <v>15044</v>
      </c>
      <c r="Q136" s="109">
        <v>3661</v>
      </c>
      <c r="R136" s="109">
        <v>0</v>
      </c>
      <c r="S136" s="109">
        <v>0</v>
      </c>
      <c r="T136" s="109">
        <v>0</v>
      </c>
      <c r="U136" s="109">
        <v>2247</v>
      </c>
      <c r="V136" s="109">
        <v>9136.0387604678526</v>
      </c>
      <c r="W136" s="109">
        <v>0</v>
      </c>
      <c r="X136" s="110">
        <f t="shared" si="9"/>
        <v>15044.038760467853</v>
      </c>
      <c r="Y136" s="111">
        <v>2771</v>
      </c>
      <c r="Z136" s="111">
        <v>0</v>
      </c>
      <c r="AA136" s="111">
        <v>0</v>
      </c>
      <c r="AB136" s="111">
        <v>0</v>
      </c>
      <c r="AC136" s="111">
        <v>1681</v>
      </c>
      <c r="AD136" s="111">
        <v>2056</v>
      </c>
      <c r="AE136" s="111">
        <v>3965</v>
      </c>
      <c r="AF136" s="112">
        <f t="shared" si="11"/>
        <v>10473</v>
      </c>
    </row>
    <row r="137" spans="1:32" x14ac:dyDescent="0.25">
      <c r="A137">
        <v>136</v>
      </c>
      <c r="B137">
        <v>130</v>
      </c>
      <c r="C137">
        <v>4</v>
      </c>
      <c r="D137" t="s">
        <v>238</v>
      </c>
      <c r="E137" t="s">
        <v>243</v>
      </c>
      <c r="F137" t="s">
        <v>244</v>
      </c>
      <c r="G137" t="s">
        <v>373</v>
      </c>
      <c r="H137" t="s">
        <v>370</v>
      </c>
      <c r="I137" t="s">
        <v>327</v>
      </c>
      <c r="J137" s="113">
        <v>3113</v>
      </c>
      <c r="K137" s="113">
        <v>0</v>
      </c>
      <c r="L137" s="113">
        <v>0</v>
      </c>
      <c r="M137" s="113">
        <v>0</v>
      </c>
      <c r="N137" s="113">
        <v>1910</v>
      </c>
      <c r="O137" s="113">
        <v>8438</v>
      </c>
      <c r="P137" s="132">
        <f t="shared" si="10"/>
        <v>13461</v>
      </c>
      <c r="Q137" s="113">
        <v>3113</v>
      </c>
      <c r="R137" s="113">
        <v>0</v>
      </c>
      <c r="S137" s="113">
        <v>0</v>
      </c>
      <c r="T137" s="113">
        <v>0</v>
      </c>
      <c r="U137" s="113">
        <v>1910</v>
      </c>
      <c r="V137" s="113">
        <v>8437.7991002837571</v>
      </c>
      <c r="W137" s="113">
        <v>0</v>
      </c>
      <c r="X137" s="114">
        <f t="shared" si="9"/>
        <v>13460.799100283757</v>
      </c>
      <c r="Y137" s="113">
        <v>2356</v>
      </c>
      <c r="Z137" s="113">
        <v>0</v>
      </c>
      <c r="AA137" s="113">
        <v>0</v>
      </c>
      <c r="AB137" s="113">
        <v>0</v>
      </c>
      <c r="AC137" s="113">
        <v>1429</v>
      </c>
      <c r="AD137" s="113">
        <v>1896</v>
      </c>
      <c r="AE137" s="113">
        <v>0</v>
      </c>
      <c r="AF137" s="115">
        <f t="shared" si="11"/>
        <v>5681</v>
      </c>
    </row>
    <row r="138" spans="1:32" x14ac:dyDescent="0.25">
      <c r="A138" s="108">
        <v>137</v>
      </c>
      <c r="B138" s="108">
        <v>131</v>
      </c>
      <c r="C138" s="108">
        <v>5</v>
      </c>
      <c r="D138" s="108" t="s">
        <v>238</v>
      </c>
      <c r="E138" s="108" t="s">
        <v>243</v>
      </c>
      <c r="F138" s="108" t="s">
        <v>244</v>
      </c>
      <c r="G138" s="108" t="s">
        <v>369</v>
      </c>
      <c r="H138" s="108" t="s">
        <v>372</v>
      </c>
      <c r="I138" s="108" t="s">
        <v>327</v>
      </c>
      <c r="J138" s="133">
        <v>296</v>
      </c>
      <c r="K138" s="133">
        <v>0</v>
      </c>
      <c r="L138" s="133">
        <v>0</v>
      </c>
      <c r="M138" s="133">
        <v>0</v>
      </c>
      <c r="N138" s="133">
        <v>182</v>
      </c>
      <c r="O138" s="133">
        <v>773</v>
      </c>
      <c r="P138" s="132">
        <f t="shared" si="10"/>
        <v>1251</v>
      </c>
      <c r="Q138" s="109">
        <v>296</v>
      </c>
      <c r="R138" s="109">
        <v>0</v>
      </c>
      <c r="S138" s="109">
        <v>0</v>
      </c>
      <c r="T138" s="109">
        <v>0</v>
      </c>
      <c r="U138" s="109">
        <v>182</v>
      </c>
      <c r="V138" s="109">
        <v>772.87568574526506</v>
      </c>
      <c r="W138" s="109">
        <v>0</v>
      </c>
      <c r="X138" s="110">
        <f t="shared" si="9"/>
        <v>1250.8756857452649</v>
      </c>
      <c r="Y138" s="111">
        <v>224</v>
      </c>
      <c r="Z138" s="111">
        <v>0</v>
      </c>
      <c r="AA138" s="111">
        <v>0</v>
      </c>
      <c r="AB138" s="111">
        <v>0</v>
      </c>
      <c r="AC138" s="111">
        <v>136</v>
      </c>
      <c r="AD138" s="111">
        <v>192</v>
      </c>
      <c r="AE138" s="111">
        <v>0</v>
      </c>
      <c r="AF138" s="112">
        <f t="shared" si="11"/>
        <v>552</v>
      </c>
    </row>
    <row r="139" spans="1:32" x14ac:dyDescent="0.25">
      <c r="A139">
        <v>138</v>
      </c>
      <c r="B139">
        <v>132</v>
      </c>
      <c r="C139">
        <v>6</v>
      </c>
      <c r="D139" t="s">
        <v>238</v>
      </c>
      <c r="E139" t="s">
        <v>243</v>
      </c>
      <c r="F139" t="s">
        <v>244</v>
      </c>
      <c r="G139" t="s">
        <v>373</v>
      </c>
      <c r="H139" t="s">
        <v>372</v>
      </c>
      <c r="I139" t="s">
        <v>327</v>
      </c>
      <c r="J139" s="113">
        <v>345</v>
      </c>
      <c r="K139" s="113">
        <v>0</v>
      </c>
      <c r="L139" s="113">
        <v>0</v>
      </c>
      <c r="M139" s="113">
        <v>0</v>
      </c>
      <c r="N139" s="113">
        <v>212</v>
      </c>
      <c r="O139" s="113">
        <v>721</v>
      </c>
      <c r="P139" s="132">
        <f t="shared" si="10"/>
        <v>1278</v>
      </c>
      <c r="Q139" s="113">
        <v>345</v>
      </c>
      <c r="R139" s="113">
        <v>0</v>
      </c>
      <c r="S139" s="113">
        <v>0</v>
      </c>
      <c r="T139" s="113">
        <v>0</v>
      </c>
      <c r="U139" s="113">
        <v>212</v>
      </c>
      <c r="V139" s="113">
        <v>720.82687844602867</v>
      </c>
      <c r="W139" s="113">
        <v>0</v>
      </c>
      <c r="X139" s="114">
        <f t="shared" si="9"/>
        <v>1277.8268784460288</v>
      </c>
      <c r="Y139" s="113">
        <v>261</v>
      </c>
      <c r="Z139" s="113">
        <v>0</v>
      </c>
      <c r="AA139" s="113">
        <v>0</v>
      </c>
      <c r="AB139" s="113">
        <v>0</v>
      </c>
      <c r="AC139" s="113">
        <v>159</v>
      </c>
      <c r="AD139" s="113">
        <v>181</v>
      </c>
      <c r="AE139" s="113">
        <v>0</v>
      </c>
      <c r="AF139" s="115">
        <f t="shared" si="11"/>
        <v>601</v>
      </c>
    </row>
    <row r="140" spans="1:32" x14ac:dyDescent="0.25">
      <c r="A140" s="108">
        <v>139</v>
      </c>
      <c r="B140" s="108">
        <v>133</v>
      </c>
      <c r="C140" s="108">
        <v>1</v>
      </c>
      <c r="D140" s="108" t="s">
        <v>238</v>
      </c>
      <c r="E140" s="108" t="s">
        <v>245</v>
      </c>
      <c r="F140" s="108" t="s">
        <v>246</v>
      </c>
      <c r="G140" s="108" t="s">
        <v>369</v>
      </c>
      <c r="H140" s="108" t="s">
        <v>371</v>
      </c>
      <c r="I140" s="108" t="s">
        <v>327</v>
      </c>
      <c r="J140" s="133">
        <v>186</v>
      </c>
      <c r="K140" s="133">
        <v>0</v>
      </c>
      <c r="L140" s="133">
        <v>0</v>
      </c>
      <c r="M140" s="133">
        <v>0</v>
      </c>
      <c r="N140" s="133">
        <v>157</v>
      </c>
      <c r="O140" s="133">
        <v>1735</v>
      </c>
      <c r="P140" s="132">
        <f t="shared" si="10"/>
        <v>2078</v>
      </c>
      <c r="Q140" s="109">
        <v>186</v>
      </c>
      <c r="R140" s="109">
        <v>0</v>
      </c>
      <c r="S140" s="109">
        <v>0</v>
      </c>
      <c r="T140" s="109">
        <v>0</v>
      </c>
      <c r="U140" s="109">
        <v>157</v>
      </c>
      <c r="V140" s="109">
        <v>1735.4342796027502</v>
      </c>
      <c r="W140" s="109">
        <v>26288.374493927124</v>
      </c>
      <c r="X140" s="110">
        <f t="shared" si="9"/>
        <v>28366.808773529876</v>
      </c>
      <c r="Y140" s="111">
        <v>103</v>
      </c>
      <c r="Z140" s="111">
        <v>0</v>
      </c>
      <c r="AA140" s="111">
        <v>0</v>
      </c>
      <c r="AB140" s="111">
        <v>0</v>
      </c>
      <c r="AC140" s="111">
        <v>87</v>
      </c>
      <c r="AD140" s="111">
        <v>802</v>
      </c>
      <c r="AE140" s="111">
        <v>5426</v>
      </c>
      <c r="AF140" s="112">
        <f t="shared" si="11"/>
        <v>6418</v>
      </c>
    </row>
    <row r="141" spans="1:32" x14ac:dyDescent="0.25">
      <c r="A141">
        <v>140</v>
      </c>
      <c r="B141">
        <v>134</v>
      </c>
      <c r="C141">
        <v>2</v>
      </c>
      <c r="D141" t="s">
        <v>238</v>
      </c>
      <c r="E141" t="s">
        <v>245</v>
      </c>
      <c r="F141" t="s">
        <v>246</v>
      </c>
      <c r="G141" t="s">
        <v>373</v>
      </c>
      <c r="H141" t="s">
        <v>371</v>
      </c>
      <c r="I141" t="s">
        <v>327</v>
      </c>
      <c r="J141" s="113">
        <v>209</v>
      </c>
      <c r="K141" s="113">
        <v>0</v>
      </c>
      <c r="L141" s="113">
        <v>0</v>
      </c>
      <c r="M141" s="113">
        <v>0</v>
      </c>
      <c r="N141" s="113">
        <v>175</v>
      </c>
      <c r="O141" s="113">
        <v>1813</v>
      </c>
      <c r="P141" s="132">
        <f t="shared" si="10"/>
        <v>2197</v>
      </c>
      <c r="Q141" s="113">
        <v>209</v>
      </c>
      <c r="R141" s="113">
        <v>0</v>
      </c>
      <c r="S141" s="113">
        <v>0</v>
      </c>
      <c r="T141" s="113">
        <v>0</v>
      </c>
      <c r="U141" s="113">
        <v>175</v>
      </c>
      <c r="V141" s="113">
        <v>1813.0230221543163</v>
      </c>
      <c r="W141" s="113">
        <v>27467.462116830538</v>
      </c>
      <c r="X141" s="114">
        <f t="shared" si="9"/>
        <v>29664.485138984855</v>
      </c>
      <c r="Y141" s="113">
        <v>116</v>
      </c>
      <c r="Z141" s="113">
        <v>0</v>
      </c>
      <c r="AA141" s="113">
        <v>0</v>
      </c>
      <c r="AB141" s="113">
        <v>0</v>
      </c>
      <c r="AC141" s="113">
        <v>97</v>
      </c>
      <c r="AD141" s="113">
        <v>838</v>
      </c>
      <c r="AE141" s="113">
        <v>5670</v>
      </c>
      <c r="AF141" s="115">
        <f t="shared" si="11"/>
        <v>6721</v>
      </c>
    </row>
    <row r="142" spans="1:32" x14ac:dyDescent="0.25">
      <c r="A142" s="108">
        <v>141</v>
      </c>
      <c r="B142" s="108">
        <v>135</v>
      </c>
      <c r="C142" s="108">
        <v>3</v>
      </c>
      <c r="D142" s="108" t="s">
        <v>238</v>
      </c>
      <c r="E142" s="108" t="s">
        <v>245</v>
      </c>
      <c r="F142" s="108" t="s">
        <v>246</v>
      </c>
      <c r="G142" s="108" t="s">
        <v>369</v>
      </c>
      <c r="H142" s="108" t="s">
        <v>370</v>
      </c>
      <c r="I142" s="108" t="s">
        <v>327</v>
      </c>
      <c r="J142" s="133">
        <v>108</v>
      </c>
      <c r="K142" s="133">
        <v>0</v>
      </c>
      <c r="L142" s="133">
        <v>0</v>
      </c>
      <c r="M142" s="133">
        <v>0</v>
      </c>
      <c r="N142" s="133">
        <v>90</v>
      </c>
      <c r="O142" s="133">
        <v>1380</v>
      </c>
      <c r="P142" s="132">
        <f t="shared" si="10"/>
        <v>1578</v>
      </c>
      <c r="Q142" s="109">
        <v>108</v>
      </c>
      <c r="R142" s="109">
        <v>0</v>
      </c>
      <c r="S142" s="109">
        <v>0</v>
      </c>
      <c r="T142" s="109">
        <v>0</v>
      </c>
      <c r="U142" s="109">
        <v>90</v>
      </c>
      <c r="V142" s="109">
        <v>1379.9010542398778</v>
      </c>
      <c r="W142" s="109">
        <v>20899.768074031232</v>
      </c>
      <c r="X142" s="110">
        <f t="shared" si="9"/>
        <v>22477.669128271111</v>
      </c>
      <c r="Y142" s="111">
        <v>60</v>
      </c>
      <c r="Z142" s="111">
        <v>0</v>
      </c>
      <c r="AA142" s="111">
        <v>0</v>
      </c>
      <c r="AB142" s="111">
        <v>0</v>
      </c>
      <c r="AC142" s="111">
        <v>50</v>
      </c>
      <c r="AD142" s="111">
        <v>632</v>
      </c>
      <c r="AE142" s="111">
        <v>4314</v>
      </c>
      <c r="AF142" s="112">
        <f t="shared" si="11"/>
        <v>5056</v>
      </c>
    </row>
    <row r="143" spans="1:32" x14ac:dyDescent="0.25">
      <c r="A143">
        <v>142</v>
      </c>
      <c r="B143">
        <v>136</v>
      </c>
      <c r="C143">
        <v>4</v>
      </c>
      <c r="D143" t="s">
        <v>238</v>
      </c>
      <c r="E143" t="s">
        <v>245</v>
      </c>
      <c r="F143" t="s">
        <v>246</v>
      </c>
      <c r="G143" t="s">
        <v>373</v>
      </c>
      <c r="H143" t="s">
        <v>370</v>
      </c>
      <c r="I143" t="s">
        <v>327</v>
      </c>
      <c r="J143" s="113">
        <v>92</v>
      </c>
      <c r="K143" s="113">
        <v>0</v>
      </c>
      <c r="L143" s="113">
        <v>0</v>
      </c>
      <c r="M143" s="113">
        <v>0</v>
      </c>
      <c r="N143" s="113">
        <v>77</v>
      </c>
      <c r="O143" s="113">
        <v>1274</v>
      </c>
      <c r="P143" s="132">
        <f t="shared" si="10"/>
        <v>1443</v>
      </c>
      <c r="Q143" s="113">
        <v>92</v>
      </c>
      <c r="R143" s="113">
        <v>0</v>
      </c>
      <c r="S143" s="113">
        <v>0</v>
      </c>
      <c r="T143" s="113">
        <v>0</v>
      </c>
      <c r="U143" s="113">
        <v>77</v>
      </c>
      <c r="V143" s="113">
        <v>1273.8303682200153</v>
      </c>
      <c r="W143" s="113">
        <v>19298.320705610178</v>
      </c>
      <c r="X143" s="114">
        <f t="shared" si="9"/>
        <v>20741.151073830195</v>
      </c>
      <c r="Y143" s="113">
        <v>51</v>
      </c>
      <c r="Z143" s="113">
        <v>0</v>
      </c>
      <c r="AA143" s="113">
        <v>0</v>
      </c>
      <c r="AB143" s="113">
        <v>0</v>
      </c>
      <c r="AC143" s="113">
        <v>43</v>
      </c>
      <c r="AD143" s="113">
        <v>582</v>
      </c>
      <c r="AE143" s="113">
        <v>3984</v>
      </c>
      <c r="AF143" s="115">
        <f t="shared" si="11"/>
        <v>4660</v>
      </c>
    </row>
    <row r="144" spans="1:32" x14ac:dyDescent="0.25">
      <c r="A144" s="108">
        <v>143</v>
      </c>
      <c r="B144" s="108">
        <v>137</v>
      </c>
      <c r="C144" s="108">
        <v>5</v>
      </c>
      <c r="D144" s="108" t="s">
        <v>238</v>
      </c>
      <c r="E144" s="108" t="s">
        <v>245</v>
      </c>
      <c r="F144" s="108" t="s">
        <v>246</v>
      </c>
      <c r="G144" s="108" t="s">
        <v>369</v>
      </c>
      <c r="H144" s="108" t="s">
        <v>372</v>
      </c>
      <c r="I144" s="108" t="s">
        <v>327</v>
      </c>
      <c r="J144" s="133">
        <v>9</v>
      </c>
      <c r="K144" s="133">
        <v>0</v>
      </c>
      <c r="L144" s="133">
        <v>0</v>
      </c>
      <c r="M144" s="133">
        <v>0</v>
      </c>
      <c r="N144" s="133">
        <v>7</v>
      </c>
      <c r="O144" s="133">
        <v>117</v>
      </c>
      <c r="P144" s="132">
        <f t="shared" si="10"/>
        <v>133</v>
      </c>
      <c r="Q144" s="109">
        <v>9</v>
      </c>
      <c r="R144" s="109">
        <v>0</v>
      </c>
      <c r="S144" s="109">
        <v>0</v>
      </c>
      <c r="T144" s="109">
        <v>0</v>
      </c>
      <c r="U144" s="109">
        <v>7</v>
      </c>
      <c r="V144" s="109">
        <v>116.87418181818181</v>
      </c>
      <c r="W144" s="109">
        <v>1766.8716020821282</v>
      </c>
      <c r="X144" s="110">
        <f t="shared" si="9"/>
        <v>1899.74578390031</v>
      </c>
      <c r="Y144" s="111">
        <v>5</v>
      </c>
      <c r="Z144" s="111">
        <v>0</v>
      </c>
      <c r="AA144" s="111">
        <v>0</v>
      </c>
      <c r="AB144" s="111">
        <v>0</v>
      </c>
      <c r="AC144" s="111">
        <v>4</v>
      </c>
      <c r="AD144" s="111">
        <v>59</v>
      </c>
      <c r="AE144" s="111">
        <v>365</v>
      </c>
      <c r="AF144" s="112">
        <f t="shared" si="11"/>
        <v>433</v>
      </c>
    </row>
    <row r="145" spans="1:32" x14ac:dyDescent="0.25">
      <c r="A145">
        <v>144</v>
      </c>
      <c r="B145">
        <v>138</v>
      </c>
      <c r="C145">
        <v>6</v>
      </c>
      <c r="D145" t="s">
        <v>238</v>
      </c>
      <c r="E145" t="s">
        <v>245</v>
      </c>
      <c r="F145" t="s">
        <v>246</v>
      </c>
      <c r="G145" t="s">
        <v>373</v>
      </c>
      <c r="H145" t="s">
        <v>372</v>
      </c>
      <c r="I145" t="s">
        <v>327</v>
      </c>
      <c r="J145" s="113">
        <v>10</v>
      </c>
      <c r="K145" s="113">
        <v>0</v>
      </c>
      <c r="L145" s="113">
        <v>0</v>
      </c>
      <c r="M145" s="113">
        <v>0</v>
      </c>
      <c r="N145" s="113">
        <v>8</v>
      </c>
      <c r="O145" s="113">
        <v>109</v>
      </c>
      <c r="P145" s="132">
        <f t="shared" si="10"/>
        <v>127</v>
      </c>
      <c r="Q145" s="113">
        <v>10</v>
      </c>
      <c r="R145" s="113">
        <v>0</v>
      </c>
      <c r="S145" s="113">
        <v>0</v>
      </c>
      <c r="T145" s="113">
        <v>0</v>
      </c>
      <c r="U145" s="113">
        <v>8</v>
      </c>
      <c r="V145" s="113">
        <v>109.01709396485867</v>
      </c>
      <c r="W145" s="113">
        <v>1647.203007518797</v>
      </c>
      <c r="X145" s="114">
        <f t="shared" si="9"/>
        <v>1774.2201014836558</v>
      </c>
      <c r="Y145" s="113">
        <v>6</v>
      </c>
      <c r="Z145" s="113">
        <v>0</v>
      </c>
      <c r="AA145" s="113">
        <v>0</v>
      </c>
      <c r="AB145" s="113">
        <v>0</v>
      </c>
      <c r="AC145" s="113">
        <v>4</v>
      </c>
      <c r="AD145" s="113">
        <v>56</v>
      </c>
      <c r="AE145" s="113">
        <v>340</v>
      </c>
      <c r="AF145" s="115">
        <f t="shared" si="11"/>
        <v>406</v>
      </c>
    </row>
    <row r="146" spans="1:32" x14ac:dyDescent="0.25">
      <c r="A146" s="108">
        <v>145</v>
      </c>
      <c r="B146" s="108">
        <v>139</v>
      </c>
      <c r="C146" s="108">
        <v>1</v>
      </c>
      <c r="D146" s="108" t="s">
        <v>238</v>
      </c>
      <c r="E146" s="108" t="s">
        <v>247</v>
      </c>
      <c r="F146" s="108" t="s">
        <v>248</v>
      </c>
      <c r="G146" s="108" t="s">
        <v>369</v>
      </c>
      <c r="H146" s="108" t="s">
        <v>371</v>
      </c>
      <c r="I146" s="108" t="s">
        <v>327</v>
      </c>
      <c r="J146" s="133">
        <v>30822</v>
      </c>
      <c r="K146" s="133">
        <v>2324</v>
      </c>
      <c r="L146" s="133">
        <v>0</v>
      </c>
      <c r="M146" s="133">
        <v>0</v>
      </c>
      <c r="N146" s="133">
        <v>10758</v>
      </c>
      <c r="O146" s="133">
        <v>29709</v>
      </c>
      <c r="P146" s="132">
        <f t="shared" si="10"/>
        <v>73613</v>
      </c>
      <c r="Q146" s="109">
        <v>30822</v>
      </c>
      <c r="R146" s="109">
        <v>2324</v>
      </c>
      <c r="S146" s="109">
        <v>0</v>
      </c>
      <c r="T146" s="109">
        <v>0</v>
      </c>
      <c r="U146" s="109">
        <v>10758</v>
      </c>
      <c r="V146" s="109">
        <v>29709.341837199136</v>
      </c>
      <c r="W146" s="109">
        <v>0</v>
      </c>
      <c r="X146" s="110">
        <f t="shared" si="9"/>
        <v>73613.341837199143</v>
      </c>
      <c r="Y146" s="111">
        <v>30822</v>
      </c>
      <c r="Z146" s="111">
        <v>1859</v>
      </c>
      <c r="AA146" s="111">
        <v>0</v>
      </c>
      <c r="AB146" s="111">
        <v>0</v>
      </c>
      <c r="AC146" s="111">
        <v>8068</v>
      </c>
      <c r="AD146" s="111">
        <v>27000</v>
      </c>
      <c r="AE146" s="111">
        <v>2548</v>
      </c>
      <c r="AF146" s="112">
        <f t="shared" si="11"/>
        <v>70297</v>
      </c>
    </row>
    <row r="147" spans="1:32" x14ac:dyDescent="0.25">
      <c r="A147">
        <v>146</v>
      </c>
      <c r="B147">
        <v>140</v>
      </c>
      <c r="C147">
        <v>2</v>
      </c>
      <c r="D147" t="s">
        <v>238</v>
      </c>
      <c r="E147" t="s">
        <v>247</v>
      </c>
      <c r="F147" t="s">
        <v>248</v>
      </c>
      <c r="G147" t="s">
        <v>373</v>
      </c>
      <c r="H147" t="s">
        <v>371</v>
      </c>
      <c r="I147" t="s">
        <v>327</v>
      </c>
      <c r="J147" s="113">
        <v>34607</v>
      </c>
      <c r="K147" s="113">
        <v>2213</v>
      </c>
      <c r="L147" s="113">
        <v>0</v>
      </c>
      <c r="M147" s="113">
        <v>0</v>
      </c>
      <c r="N147" s="113">
        <v>12079</v>
      </c>
      <c r="O147" s="113">
        <v>31040</v>
      </c>
      <c r="P147" s="132">
        <f t="shared" si="10"/>
        <v>79939</v>
      </c>
      <c r="Q147" s="113">
        <v>34607</v>
      </c>
      <c r="R147" s="113">
        <v>2213</v>
      </c>
      <c r="S147" s="113">
        <v>0</v>
      </c>
      <c r="T147" s="113">
        <v>0</v>
      </c>
      <c r="U147" s="113">
        <v>12079</v>
      </c>
      <c r="V147" s="113">
        <v>31039.991960803563</v>
      </c>
      <c r="W147" s="113">
        <v>0</v>
      </c>
      <c r="X147" s="114">
        <f t="shared" si="9"/>
        <v>79938.991960803571</v>
      </c>
      <c r="Y147" s="113">
        <v>34607</v>
      </c>
      <c r="Z147" s="113">
        <v>1770</v>
      </c>
      <c r="AA147" s="113">
        <v>0</v>
      </c>
      <c r="AB147" s="113">
        <v>0</v>
      </c>
      <c r="AC147" s="113">
        <v>9059</v>
      </c>
      <c r="AD147" s="113">
        <v>29000</v>
      </c>
      <c r="AE147" s="113">
        <v>2559</v>
      </c>
      <c r="AF147" s="115">
        <f t="shared" si="11"/>
        <v>76995</v>
      </c>
    </row>
    <row r="148" spans="1:32" x14ac:dyDescent="0.25">
      <c r="A148" s="108">
        <v>147</v>
      </c>
      <c r="B148" s="108">
        <v>141</v>
      </c>
      <c r="C148" s="108">
        <v>3</v>
      </c>
      <c r="D148" s="108" t="s">
        <v>238</v>
      </c>
      <c r="E148" s="108" t="s">
        <v>247</v>
      </c>
      <c r="F148" s="108" t="s">
        <v>248</v>
      </c>
      <c r="G148" s="108" t="s">
        <v>369</v>
      </c>
      <c r="H148" s="108" t="s">
        <v>370</v>
      </c>
      <c r="I148" s="108" t="s">
        <v>327</v>
      </c>
      <c r="J148" s="133">
        <v>17803</v>
      </c>
      <c r="K148" s="133">
        <v>1849</v>
      </c>
      <c r="L148" s="133">
        <v>0</v>
      </c>
      <c r="M148" s="133">
        <v>0</v>
      </c>
      <c r="N148" s="133">
        <v>6214</v>
      </c>
      <c r="O148" s="133">
        <v>23617</v>
      </c>
      <c r="P148" s="132">
        <f t="shared" si="10"/>
        <v>49483</v>
      </c>
      <c r="Q148" s="109">
        <v>17803</v>
      </c>
      <c r="R148" s="109">
        <v>1849</v>
      </c>
      <c r="S148" s="109">
        <v>0</v>
      </c>
      <c r="T148" s="109">
        <v>0</v>
      </c>
      <c r="U148" s="109">
        <v>6214</v>
      </c>
      <c r="V148" s="109">
        <v>23616.830127352725</v>
      </c>
      <c r="W148" s="109">
        <v>0</v>
      </c>
      <c r="X148" s="110">
        <f t="shared" si="9"/>
        <v>49482.830127352725</v>
      </c>
      <c r="Y148" s="111">
        <v>17803</v>
      </c>
      <c r="Z148" s="111">
        <v>1479</v>
      </c>
      <c r="AA148" s="111">
        <v>0</v>
      </c>
      <c r="AB148" s="111">
        <v>0</v>
      </c>
      <c r="AC148" s="111">
        <v>4660</v>
      </c>
      <c r="AD148" s="111">
        <v>17000</v>
      </c>
      <c r="AE148" s="111">
        <v>1704</v>
      </c>
      <c r="AF148" s="112">
        <f t="shared" si="11"/>
        <v>42646</v>
      </c>
    </row>
    <row r="149" spans="1:32" x14ac:dyDescent="0.25">
      <c r="A149">
        <v>148</v>
      </c>
      <c r="B149">
        <v>142</v>
      </c>
      <c r="C149">
        <v>4</v>
      </c>
      <c r="D149" t="s">
        <v>238</v>
      </c>
      <c r="E149" t="s">
        <v>247</v>
      </c>
      <c r="F149" t="s">
        <v>248</v>
      </c>
      <c r="G149" t="s">
        <v>373</v>
      </c>
      <c r="H149" t="s">
        <v>370</v>
      </c>
      <c r="I149" t="s">
        <v>327</v>
      </c>
      <c r="J149" s="113">
        <v>15135</v>
      </c>
      <c r="K149" s="113">
        <v>1384</v>
      </c>
      <c r="L149" s="113">
        <v>0</v>
      </c>
      <c r="M149" s="113">
        <v>0</v>
      </c>
      <c r="N149" s="113">
        <v>5282</v>
      </c>
      <c r="O149" s="113">
        <v>21810</v>
      </c>
      <c r="P149" s="132">
        <f t="shared" si="10"/>
        <v>43611</v>
      </c>
      <c r="Q149" s="113">
        <v>15135</v>
      </c>
      <c r="R149" s="113">
        <v>1384</v>
      </c>
      <c r="S149" s="113">
        <v>0</v>
      </c>
      <c r="T149" s="113">
        <v>0</v>
      </c>
      <c r="U149" s="113">
        <v>5282</v>
      </c>
      <c r="V149" s="113">
        <v>21809.895642162945</v>
      </c>
      <c r="W149" s="113">
        <v>0</v>
      </c>
      <c r="X149" s="114">
        <f t="shared" si="9"/>
        <v>43610.895642162941</v>
      </c>
      <c r="Y149" s="113">
        <v>15135</v>
      </c>
      <c r="Z149" s="113">
        <v>1107</v>
      </c>
      <c r="AA149" s="113">
        <v>0</v>
      </c>
      <c r="AB149" s="113">
        <v>0</v>
      </c>
      <c r="AC149" s="113">
        <v>3962</v>
      </c>
      <c r="AD149" s="113">
        <v>17000</v>
      </c>
      <c r="AE149" s="113">
        <v>0</v>
      </c>
      <c r="AF149" s="115">
        <f t="shared" si="11"/>
        <v>37204</v>
      </c>
    </row>
    <row r="150" spans="1:32" x14ac:dyDescent="0.25">
      <c r="A150" s="108">
        <v>149</v>
      </c>
      <c r="B150" s="108">
        <v>143</v>
      </c>
      <c r="C150" s="108">
        <v>5</v>
      </c>
      <c r="D150" s="108" t="s">
        <v>238</v>
      </c>
      <c r="E150" s="108" t="s">
        <v>247</v>
      </c>
      <c r="F150" s="108" t="s">
        <v>248</v>
      </c>
      <c r="G150" s="108" t="s">
        <v>369</v>
      </c>
      <c r="H150" s="108" t="s">
        <v>372</v>
      </c>
      <c r="I150" s="108" t="s">
        <v>327</v>
      </c>
      <c r="J150" s="133">
        <v>1439</v>
      </c>
      <c r="K150" s="133">
        <v>161</v>
      </c>
      <c r="L150" s="133">
        <v>0</v>
      </c>
      <c r="M150" s="133">
        <v>0</v>
      </c>
      <c r="N150" s="133">
        <v>502</v>
      </c>
      <c r="O150" s="133">
        <v>1998</v>
      </c>
      <c r="P150" s="132">
        <f t="shared" si="10"/>
        <v>4100</v>
      </c>
      <c r="Q150" s="109">
        <v>1439</v>
      </c>
      <c r="R150" s="109">
        <v>161</v>
      </c>
      <c r="S150" s="109">
        <v>0</v>
      </c>
      <c r="T150" s="109">
        <v>0</v>
      </c>
      <c r="U150" s="109">
        <v>502</v>
      </c>
      <c r="V150" s="109">
        <v>1998.4302594354358</v>
      </c>
      <c r="W150" s="109">
        <v>0</v>
      </c>
      <c r="X150" s="110">
        <f t="shared" si="9"/>
        <v>4100.4302594354358</v>
      </c>
      <c r="Y150" s="111">
        <v>1439</v>
      </c>
      <c r="Z150" s="111">
        <v>129</v>
      </c>
      <c r="AA150" s="111">
        <v>0</v>
      </c>
      <c r="AB150" s="111">
        <v>0</v>
      </c>
      <c r="AC150" s="111">
        <v>376</v>
      </c>
      <c r="AD150" s="111">
        <v>1115</v>
      </c>
      <c r="AE150" s="111">
        <v>0</v>
      </c>
      <c r="AF150" s="112">
        <f t="shared" si="11"/>
        <v>3059</v>
      </c>
    </row>
    <row r="151" spans="1:32" x14ac:dyDescent="0.25">
      <c r="A151">
        <v>150</v>
      </c>
      <c r="B151">
        <v>144</v>
      </c>
      <c r="C151">
        <v>6</v>
      </c>
      <c r="D151" t="s">
        <v>238</v>
      </c>
      <c r="E151" t="s">
        <v>247</v>
      </c>
      <c r="F151" t="s">
        <v>248</v>
      </c>
      <c r="G151" t="s">
        <v>373</v>
      </c>
      <c r="H151" t="s">
        <v>372</v>
      </c>
      <c r="I151" t="s">
        <v>327</v>
      </c>
      <c r="J151" s="113">
        <v>1679</v>
      </c>
      <c r="K151" s="113">
        <v>194</v>
      </c>
      <c r="L151" s="113">
        <v>0</v>
      </c>
      <c r="M151" s="113">
        <v>0</v>
      </c>
      <c r="N151" s="113">
        <v>586</v>
      </c>
      <c r="O151" s="113">
        <v>1863</v>
      </c>
      <c r="P151" s="132">
        <f t="shared" si="10"/>
        <v>4322</v>
      </c>
      <c r="Q151" s="113">
        <v>1679</v>
      </c>
      <c r="R151" s="113">
        <v>194</v>
      </c>
      <c r="S151" s="113">
        <v>0</v>
      </c>
      <c r="T151" s="113">
        <v>0</v>
      </c>
      <c r="U151" s="113">
        <v>586</v>
      </c>
      <c r="V151" s="113">
        <v>1862.9101730462023</v>
      </c>
      <c r="W151" s="113">
        <v>0</v>
      </c>
      <c r="X151" s="114">
        <f t="shared" si="9"/>
        <v>4321.9101730462025</v>
      </c>
      <c r="Y151" s="113">
        <v>1679</v>
      </c>
      <c r="Z151" s="113">
        <v>155</v>
      </c>
      <c r="AA151" s="113">
        <v>0</v>
      </c>
      <c r="AB151" s="113">
        <v>0</v>
      </c>
      <c r="AC151" s="113">
        <v>440</v>
      </c>
      <c r="AD151" s="113">
        <v>1039</v>
      </c>
      <c r="AE151" s="113">
        <v>0</v>
      </c>
      <c r="AF151" s="115">
        <f t="shared" si="11"/>
        <v>3313</v>
      </c>
    </row>
    <row r="152" spans="1:32" x14ac:dyDescent="0.25">
      <c r="A152" s="108">
        <v>151</v>
      </c>
      <c r="B152" s="108">
        <v>145</v>
      </c>
      <c r="C152" s="108">
        <v>1</v>
      </c>
      <c r="D152" s="108" t="s">
        <v>238</v>
      </c>
      <c r="E152" s="108" t="s">
        <v>249</v>
      </c>
      <c r="F152" s="108" t="s">
        <v>250</v>
      </c>
      <c r="G152" s="108" t="s">
        <v>369</v>
      </c>
      <c r="H152" s="108" t="s">
        <v>371</v>
      </c>
      <c r="I152" s="108" t="s">
        <v>327</v>
      </c>
      <c r="J152" s="133">
        <v>18002</v>
      </c>
      <c r="K152" s="133">
        <v>22384</v>
      </c>
      <c r="L152" s="133">
        <v>0</v>
      </c>
      <c r="M152" s="133">
        <v>0</v>
      </c>
      <c r="N152" s="133">
        <v>9379</v>
      </c>
      <c r="O152" s="133">
        <v>44840</v>
      </c>
      <c r="P152" s="132">
        <f t="shared" si="10"/>
        <v>94605</v>
      </c>
      <c r="Q152" s="109">
        <v>18002</v>
      </c>
      <c r="R152" s="109">
        <v>22384</v>
      </c>
      <c r="S152" s="109">
        <v>0</v>
      </c>
      <c r="T152" s="109">
        <v>0</v>
      </c>
      <c r="U152" s="109">
        <v>9379</v>
      </c>
      <c r="V152" s="109">
        <v>44839.953754456925</v>
      </c>
      <c r="W152" s="109">
        <v>0</v>
      </c>
      <c r="X152" s="110">
        <f t="shared" si="9"/>
        <v>94604.953754456918</v>
      </c>
      <c r="Y152" s="111">
        <v>18002</v>
      </c>
      <c r="Z152" s="111">
        <v>17907</v>
      </c>
      <c r="AA152" s="111">
        <v>0</v>
      </c>
      <c r="AB152" s="111">
        <v>0</v>
      </c>
      <c r="AC152" s="111">
        <v>7034</v>
      </c>
      <c r="AD152" s="111">
        <v>39000</v>
      </c>
      <c r="AE152" s="111">
        <v>6947</v>
      </c>
      <c r="AF152" s="112">
        <f t="shared" si="11"/>
        <v>88890</v>
      </c>
    </row>
    <row r="153" spans="1:32" x14ac:dyDescent="0.25">
      <c r="A153">
        <v>152</v>
      </c>
      <c r="B153">
        <v>146</v>
      </c>
      <c r="C153">
        <v>2</v>
      </c>
      <c r="D153" t="s">
        <v>238</v>
      </c>
      <c r="E153" t="s">
        <v>249</v>
      </c>
      <c r="F153" t="s">
        <v>250</v>
      </c>
      <c r="G153" t="s">
        <v>373</v>
      </c>
      <c r="H153" t="s">
        <v>371</v>
      </c>
      <c r="I153" t="s">
        <v>327</v>
      </c>
      <c r="J153" s="113">
        <v>20213</v>
      </c>
      <c r="K153" s="113">
        <v>22685</v>
      </c>
      <c r="L153" s="113">
        <v>0</v>
      </c>
      <c r="M153" s="113">
        <v>0</v>
      </c>
      <c r="N153" s="113">
        <v>10531</v>
      </c>
      <c r="O153" s="113">
        <v>46850</v>
      </c>
      <c r="P153" s="132">
        <f t="shared" si="10"/>
        <v>100279</v>
      </c>
      <c r="Q153" s="113">
        <v>20213</v>
      </c>
      <c r="R153" s="113">
        <v>22685</v>
      </c>
      <c r="S153" s="113">
        <v>0</v>
      </c>
      <c r="T153" s="113">
        <v>0</v>
      </c>
      <c r="U153" s="113">
        <v>10531</v>
      </c>
      <c r="V153" s="113">
        <v>46850.18996416725</v>
      </c>
      <c r="W153" s="113">
        <v>0</v>
      </c>
      <c r="X153" s="114">
        <f t="shared" si="9"/>
        <v>100279.18996416725</v>
      </c>
      <c r="Y153" s="113">
        <v>20213</v>
      </c>
      <c r="Z153" s="113">
        <v>18148</v>
      </c>
      <c r="AA153" s="113">
        <v>0</v>
      </c>
      <c r="AB153" s="113">
        <v>0</v>
      </c>
      <c r="AC153" s="113">
        <v>9000</v>
      </c>
      <c r="AD153" s="113">
        <v>39000</v>
      </c>
      <c r="AE153" s="113">
        <v>7210</v>
      </c>
      <c r="AF153" s="115">
        <f t="shared" si="11"/>
        <v>93571</v>
      </c>
    </row>
    <row r="154" spans="1:32" x14ac:dyDescent="0.25">
      <c r="A154" s="108">
        <v>153</v>
      </c>
      <c r="B154" s="108">
        <v>147</v>
      </c>
      <c r="C154" s="108">
        <v>3</v>
      </c>
      <c r="D154" s="108" t="s">
        <v>238</v>
      </c>
      <c r="E154" s="108" t="s">
        <v>249</v>
      </c>
      <c r="F154" s="108" t="s">
        <v>250</v>
      </c>
      <c r="G154" s="108" t="s">
        <v>369</v>
      </c>
      <c r="H154" s="108" t="s">
        <v>370</v>
      </c>
      <c r="I154" s="108" t="s">
        <v>327</v>
      </c>
      <c r="J154" s="133">
        <v>10398</v>
      </c>
      <c r="K154" s="133">
        <v>14656</v>
      </c>
      <c r="L154" s="133">
        <v>0</v>
      </c>
      <c r="M154" s="133">
        <v>0</v>
      </c>
      <c r="N154" s="133">
        <v>5418</v>
      </c>
      <c r="O154" s="133">
        <v>35645</v>
      </c>
      <c r="P154" s="132">
        <f t="shared" si="10"/>
        <v>66117</v>
      </c>
      <c r="Q154" s="109">
        <v>10398</v>
      </c>
      <c r="R154" s="109">
        <v>14656</v>
      </c>
      <c r="S154" s="109">
        <v>0</v>
      </c>
      <c r="T154" s="109">
        <v>0</v>
      </c>
      <c r="U154" s="109">
        <v>5418</v>
      </c>
      <c r="V154" s="109">
        <v>35645.111726358366</v>
      </c>
      <c r="W154" s="109">
        <v>0</v>
      </c>
      <c r="X154" s="110">
        <f t="shared" si="9"/>
        <v>66117.111726358358</v>
      </c>
      <c r="Y154" s="111">
        <v>10398</v>
      </c>
      <c r="Z154" s="111">
        <v>11725</v>
      </c>
      <c r="AA154" s="111">
        <v>0</v>
      </c>
      <c r="AB154" s="111">
        <v>0</v>
      </c>
      <c r="AC154" s="111">
        <v>4064</v>
      </c>
      <c r="AD154" s="111">
        <v>21000</v>
      </c>
      <c r="AE154" s="111">
        <v>4438</v>
      </c>
      <c r="AF154" s="112">
        <f t="shared" si="11"/>
        <v>51625</v>
      </c>
    </row>
    <row r="155" spans="1:32" x14ac:dyDescent="0.25">
      <c r="A155">
        <v>154</v>
      </c>
      <c r="B155">
        <v>148</v>
      </c>
      <c r="C155">
        <v>4</v>
      </c>
      <c r="D155" t="s">
        <v>238</v>
      </c>
      <c r="E155" t="s">
        <v>249</v>
      </c>
      <c r="F155" t="s">
        <v>250</v>
      </c>
      <c r="G155" t="s">
        <v>373</v>
      </c>
      <c r="H155" t="s">
        <v>370</v>
      </c>
      <c r="I155" t="s">
        <v>327</v>
      </c>
      <c r="J155" s="113">
        <v>8839</v>
      </c>
      <c r="K155" s="113">
        <v>9200</v>
      </c>
      <c r="L155" s="113">
        <v>0</v>
      </c>
      <c r="M155" s="113">
        <v>0</v>
      </c>
      <c r="N155" s="113">
        <v>4605</v>
      </c>
      <c r="O155" s="113">
        <v>32919</v>
      </c>
      <c r="P155" s="132">
        <f t="shared" si="10"/>
        <v>55563</v>
      </c>
      <c r="Q155" s="113">
        <v>8839</v>
      </c>
      <c r="R155" s="113">
        <v>9200</v>
      </c>
      <c r="S155" s="113">
        <v>0</v>
      </c>
      <c r="T155" s="113">
        <v>0</v>
      </c>
      <c r="U155" s="113">
        <v>4605</v>
      </c>
      <c r="V155" s="113">
        <v>32918.968239228001</v>
      </c>
      <c r="W155" s="113">
        <v>0</v>
      </c>
      <c r="X155" s="114">
        <f t="shared" si="9"/>
        <v>55562.968239228001</v>
      </c>
      <c r="Y155" s="113">
        <v>8839</v>
      </c>
      <c r="Z155" s="113">
        <v>7360</v>
      </c>
      <c r="AA155" s="113">
        <v>0</v>
      </c>
      <c r="AB155" s="113">
        <v>0</v>
      </c>
      <c r="AC155" s="113">
        <v>3454</v>
      </c>
      <c r="AD155" s="113">
        <v>26000</v>
      </c>
      <c r="AE155" s="113">
        <v>0</v>
      </c>
      <c r="AF155" s="115">
        <f t="shared" si="11"/>
        <v>45653</v>
      </c>
    </row>
    <row r="156" spans="1:32" x14ac:dyDescent="0.25">
      <c r="A156" s="108">
        <v>155</v>
      </c>
      <c r="B156" s="108">
        <v>149</v>
      </c>
      <c r="C156" s="108">
        <v>5</v>
      </c>
      <c r="D156" s="108" t="s">
        <v>238</v>
      </c>
      <c r="E156" s="108" t="s">
        <v>249</v>
      </c>
      <c r="F156" s="108" t="s">
        <v>250</v>
      </c>
      <c r="G156" s="108" t="s">
        <v>369</v>
      </c>
      <c r="H156" s="108" t="s">
        <v>372</v>
      </c>
      <c r="I156" s="108" t="s">
        <v>327</v>
      </c>
      <c r="J156" s="133">
        <v>840</v>
      </c>
      <c r="K156" s="133">
        <v>1822</v>
      </c>
      <c r="L156" s="133">
        <v>0</v>
      </c>
      <c r="M156" s="133">
        <v>0</v>
      </c>
      <c r="N156" s="133">
        <v>438</v>
      </c>
      <c r="O156" s="133">
        <v>3016</v>
      </c>
      <c r="P156" s="132">
        <f t="shared" si="10"/>
        <v>6116</v>
      </c>
      <c r="Q156" s="109">
        <v>840</v>
      </c>
      <c r="R156" s="109">
        <v>1822</v>
      </c>
      <c r="S156" s="109">
        <v>0</v>
      </c>
      <c r="T156" s="109">
        <v>0</v>
      </c>
      <c r="U156" s="109">
        <v>438</v>
      </c>
      <c r="V156" s="109">
        <v>3015.8453346460187</v>
      </c>
      <c r="W156" s="109">
        <v>0</v>
      </c>
      <c r="X156" s="110">
        <f t="shared" si="9"/>
        <v>6115.8453346460192</v>
      </c>
      <c r="Y156" s="111">
        <v>840</v>
      </c>
      <c r="Z156" s="111">
        <v>1458</v>
      </c>
      <c r="AA156" s="111">
        <v>0</v>
      </c>
      <c r="AB156" s="111">
        <v>0</v>
      </c>
      <c r="AC156" s="111">
        <v>328</v>
      </c>
      <c r="AD156" s="111">
        <v>1466</v>
      </c>
      <c r="AE156" s="111">
        <v>0</v>
      </c>
      <c r="AF156" s="112">
        <f t="shared" si="11"/>
        <v>4092</v>
      </c>
    </row>
    <row r="157" spans="1:32" x14ac:dyDescent="0.25">
      <c r="A157">
        <v>156</v>
      </c>
      <c r="B157">
        <v>150</v>
      </c>
      <c r="C157">
        <v>6</v>
      </c>
      <c r="D157" t="s">
        <v>238</v>
      </c>
      <c r="E157" t="s">
        <v>249</v>
      </c>
      <c r="F157" t="s">
        <v>250</v>
      </c>
      <c r="G157" t="s">
        <v>373</v>
      </c>
      <c r="H157" t="s">
        <v>372</v>
      </c>
      <c r="I157" t="s">
        <v>327</v>
      </c>
      <c r="J157" s="113">
        <v>980</v>
      </c>
      <c r="K157" s="113">
        <v>1521</v>
      </c>
      <c r="L157" s="113">
        <v>0</v>
      </c>
      <c r="M157" s="113">
        <v>0</v>
      </c>
      <c r="N157" s="113">
        <v>511</v>
      </c>
      <c r="O157" s="113">
        <v>2812</v>
      </c>
      <c r="P157" s="132">
        <f t="shared" si="10"/>
        <v>5824</v>
      </c>
      <c r="Q157" s="113">
        <v>980</v>
      </c>
      <c r="R157" s="113">
        <v>1521</v>
      </c>
      <c r="S157" s="113">
        <v>0</v>
      </c>
      <c r="T157" s="113">
        <v>0</v>
      </c>
      <c r="U157" s="113">
        <v>511</v>
      </c>
      <c r="V157" s="113">
        <v>2811.5809811434556</v>
      </c>
      <c r="W157" s="113">
        <v>0</v>
      </c>
      <c r="X157" s="114">
        <f t="shared" si="9"/>
        <v>5823.5809811434556</v>
      </c>
      <c r="Y157" s="113">
        <v>980</v>
      </c>
      <c r="Z157" s="113">
        <v>1217</v>
      </c>
      <c r="AA157" s="113">
        <v>0</v>
      </c>
      <c r="AB157" s="113">
        <v>0</v>
      </c>
      <c r="AC157" s="113">
        <v>383</v>
      </c>
      <c r="AD157" s="113">
        <v>1366</v>
      </c>
      <c r="AE157" s="113">
        <v>0</v>
      </c>
      <c r="AF157" s="115">
        <f t="shared" si="11"/>
        <v>3946</v>
      </c>
    </row>
    <row r="158" spans="1:32" x14ac:dyDescent="0.25">
      <c r="A158" s="108">
        <v>157</v>
      </c>
      <c r="B158" s="108">
        <v>151</v>
      </c>
      <c r="C158" s="108">
        <v>1</v>
      </c>
      <c r="D158" s="108" t="s">
        <v>4</v>
      </c>
      <c r="E158" s="108" t="s">
        <v>251</v>
      </c>
      <c r="F158" s="108" t="s">
        <v>252</v>
      </c>
      <c r="G158" s="108" t="s">
        <v>369</v>
      </c>
      <c r="H158" s="108" t="s">
        <v>371</v>
      </c>
      <c r="I158" s="108" t="s">
        <v>328</v>
      </c>
      <c r="J158" s="133">
        <v>5834</v>
      </c>
      <c r="K158" s="133">
        <v>0</v>
      </c>
      <c r="L158" s="133">
        <v>0</v>
      </c>
      <c r="M158" s="133">
        <v>0</v>
      </c>
      <c r="N158" s="133">
        <v>0</v>
      </c>
      <c r="O158" s="133">
        <v>8900</v>
      </c>
      <c r="P158" s="132">
        <f t="shared" si="10"/>
        <v>14734</v>
      </c>
      <c r="Q158" s="109">
        <v>5834</v>
      </c>
      <c r="R158" s="109">
        <v>0</v>
      </c>
      <c r="S158" s="109">
        <v>0</v>
      </c>
      <c r="T158" s="109">
        <v>0</v>
      </c>
      <c r="U158" s="109">
        <v>0</v>
      </c>
      <c r="V158" s="109">
        <v>8900.0554168344752</v>
      </c>
      <c r="W158" s="109">
        <v>0</v>
      </c>
      <c r="X158" s="110">
        <f t="shared" si="9"/>
        <v>14734.055416834475</v>
      </c>
      <c r="Y158" s="111">
        <v>2520</v>
      </c>
      <c r="Z158" s="111">
        <v>0</v>
      </c>
      <c r="AA158" s="111">
        <v>0</v>
      </c>
      <c r="AB158" s="111">
        <v>0</v>
      </c>
      <c r="AC158" s="111">
        <v>0</v>
      </c>
      <c r="AD158" s="111">
        <v>2225</v>
      </c>
      <c r="AE158" s="111">
        <v>344</v>
      </c>
      <c r="AF158" s="112">
        <f t="shared" si="11"/>
        <v>5089</v>
      </c>
    </row>
    <row r="159" spans="1:32" x14ac:dyDescent="0.25">
      <c r="A159">
        <v>158</v>
      </c>
      <c r="B159">
        <v>152</v>
      </c>
      <c r="C159">
        <v>2</v>
      </c>
      <c r="D159" t="s">
        <v>4</v>
      </c>
      <c r="E159" t="s">
        <v>251</v>
      </c>
      <c r="F159" t="s">
        <v>252</v>
      </c>
      <c r="G159" t="s">
        <v>373</v>
      </c>
      <c r="H159" t="s">
        <v>371</v>
      </c>
      <c r="I159" t="s">
        <v>328</v>
      </c>
      <c r="J159" s="113">
        <v>5971</v>
      </c>
      <c r="K159" s="113">
        <v>0</v>
      </c>
      <c r="L159" s="113">
        <v>0</v>
      </c>
      <c r="M159" s="113">
        <v>0</v>
      </c>
      <c r="N159" s="113">
        <v>0</v>
      </c>
      <c r="O159" s="113">
        <v>9082</v>
      </c>
      <c r="P159" s="132">
        <f t="shared" si="10"/>
        <v>15053</v>
      </c>
      <c r="Q159" s="113">
        <v>5971</v>
      </c>
      <c r="R159" s="113">
        <v>0</v>
      </c>
      <c r="S159" s="113">
        <v>0</v>
      </c>
      <c r="T159" s="113">
        <v>0</v>
      </c>
      <c r="U159" s="113">
        <v>0</v>
      </c>
      <c r="V159" s="113">
        <v>9081.7292833372194</v>
      </c>
      <c r="W159" s="113">
        <v>0</v>
      </c>
      <c r="X159" s="114">
        <f t="shared" si="9"/>
        <v>15052.729283337219</v>
      </c>
      <c r="Y159" s="113">
        <v>2257</v>
      </c>
      <c r="Z159" s="113">
        <v>0</v>
      </c>
      <c r="AA159" s="113">
        <v>0</v>
      </c>
      <c r="AB159" s="113">
        <v>0</v>
      </c>
      <c r="AC159" s="113">
        <v>0</v>
      </c>
      <c r="AD159" s="113">
        <v>2270</v>
      </c>
      <c r="AE159" s="113">
        <v>351</v>
      </c>
      <c r="AF159" s="115">
        <f t="shared" si="11"/>
        <v>4878</v>
      </c>
    </row>
    <row r="160" spans="1:32" x14ac:dyDescent="0.25">
      <c r="A160" s="108">
        <v>159</v>
      </c>
      <c r="B160" s="108">
        <v>153</v>
      </c>
      <c r="C160" s="108">
        <v>3</v>
      </c>
      <c r="D160" s="108" t="s">
        <v>4</v>
      </c>
      <c r="E160" s="108" t="s">
        <v>251</v>
      </c>
      <c r="F160" s="108" t="s">
        <v>252</v>
      </c>
      <c r="G160" s="108" t="s">
        <v>369</v>
      </c>
      <c r="H160" s="108" t="s">
        <v>370</v>
      </c>
      <c r="I160" s="108" t="s">
        <v>328</v>
      </c>
      <c r="J160" s="133">
        <v>8169</v>
      </c>
      <c r="K160" s="133">
        <v>0</v>
      </c>
      <c r="L160" s="133">
        <v>0</v>
      </c>
      <c r="M160" s="133">
        <v>0</v>
      </c>
      <c r="N160" s="133">
        <v>0</v>
      </c>
      <c r="O160" s="133">
        <v>12734</v>
      </c>
      <c r="P160" s="132">
        <f t="shared" si="10"/>
        <v>20903</v>
      </c>
      <c r="Q160" s="109">
        <v>8169</v>
      </c>
      <c r="R160" s="109">
        <v>0</v>
      </c>
      <c r="S160" s="109">
        <v>0</v>
      </c>
      <c r="T160" s="109">
        <v>0</v>
      </c>
      <c r="U160" s="109">
        <v>0</v>
      </c>
      <c r="V160" s="109">
        <v>12733.8650104924</v>
      </c>
      <c r="W160" s="109">
        <v>0</v>
      </c>
      <c r="X160" s="110">
        <f t="shared" si="9"/>
        <v>20902.865010492402</v>
      </c>
      <c r="Y160" s="111">
        <v>3088</v>
      </c>
      <c r="Z160" s="111">
        <v>0</v>
      </c>
      <c r="AA160" s="111">
        <v>0</v>
      </c>
      <c r="AB160" s="111">
        <v>0</v>
      </c>
      <c r="AC160" s="111">
        <v>0</v>
      </c>
      <c r="AD160" s="111">
        <v>3183</v>
      </c>
      <c r="AE160" s="111">
        <v>492</v>
      </c>
      <c r="AF160" s="112">
        <f t="shared" si="11"/>
        <v>6763</v>
      </c>
    </row>
    <row r="161" spans="1:32" x14ac:dyDescent="0.25">
      <c r="A161">
        <v>160</v>
      </c>
      <c r="B161">
        <v>154</v>
      </c>
      <c r="C161">
        <v>4</v>
      </c>
      <c r="D161" t="s">
        <v>4</v>
      </c>
      <c r="E161" t="s">
        <v>251</v>
      </c>
      <c r="F161" t="s">
        <v>252</v>
      </c>
      <c r="G161" t="s">
        <v>373</v>
      </c>
      <c r="H161" t="s">
        <v>370</v>
      </c>
      <c r="I161" t="s">
        <v>328</v>
      </c>
      <c r="J161" s="113">
        <v>8200</v>
      </c>
      <c r="K161" s="113">
        <v>0</v>
      </c>
      <c r="L161" s="113">
        <v>0</v>
      </c>
      <c r="M161" s="113">
        <v>0</v>
      </c>
      <c r="N161" s="113">
        <v>0</v>
      </c>
      <c r="O161" s="113">
        <v>12790</v>
      </c>
      <c r="P161" s="132">
        <f t="shared" si="10"/>
        <v>20990</v>
      </c>
      <c r="Q161" s="113">
        <v>8200</v>
      </c>
      <c r="R161" s="113">
        <v>0</v>
      </c>
      <c r="S161" s="113">
        <v>0</v>
      </c>
      <c r="T161" s="113">
        <v>0</v>
      </c>
      <c r="U161" s="113">
        <v>0</v>
      </c>
      <c r="V161" s="113">
        <v>12789.840201793248</v>
      </c>
      <c r="W161" s="113">
        <v>0</v>
      </c>
      <c r="X161" s="114">
        <f t="shared" si="9"/>
        <v>20989.840201793246</v>
      </c>
      <c r="Y161" s="113">
        <v>2050</v>
      </c>
      <c r="Z161" s="113">
        <v>0</v>
      </c>
      <c r="AA161" s="113">
        <v>0</v>
      </c>
      <c r="AB161" s="113">
        <v>0</v>
      </c>
      <c r="AC161" s="113">
        <v>0</v>
      </c>
      <c r="AD161" s="113">
        <v>3197</v>
      </c>
      <c r="AE161" s="113">
        <v>494</v>
      </c>
      <c r="AF161" s="115">
        <f t="shared" si="11"/>
        <v>5741</v>
      </c>
    </row>
    <row r="162" spans="1:32" x14ac:dyDescent="0.25">
      <c r="A162" s="108">
        <v>161</v>
      </c>
      <c r="B162" s="108">
        <v>155</v>
      </c>
      <c r="C162" s="108">
        <v>5</v>
      </c>
      <c r="D162" s="108" t="s">
        <v>4</v>
      </c>
      <c r="E162" s="108" t="s">
        <v>251</v>
      </c>
      <c r="F162" s="108" t="s">
        <v>252</v>
      </c>
      <c r="G162" s="108" t="s">
        <v>369</v>
      </c>
      <c r="H162" s="108" t="s">
        <v>372</v>
      </c>
      <c r="I162" s="108" t="s">
        <v>328</v>
      </c>
      <c r="J162" s="133">
        <v>962</v>
      </c>
      <c r="K162" s="133">
        <v>0</v>
      </c>
      <c r="L162" s="133">
        <v>0</v>
      </c>
      <c r="M162" s="133">
        <v>0</v>
      </c>
      <c r="N162" s="133">
        <v>0</v>
      </c>
      <c r="O162" s="133">
        <v>1400</v>
      </c>
      <c r="P162" s="132">
        <f t="shared" si="10"/>
        <v>2362</v>
      </c>
      <c r="Q162" s="109">
        <v>962</v>
      </c>
      <c r="R162" s="109">
        <v>0</v>
      </c>
      <c r="S162" s="109">
        <v>0</v>
      </c>
      <c r="T162" s="109">
        <v>0</v>
      </c>
      <c r="U162" s="109">
        <v>0</v>
      </c>
      <c r="V162" s="109">
        <v>1400.3618034211588</v>
      </c>
      <c r="W162" s="109">
        <v>0</v>
      </c>
      <c r="X162" s="110">
        <f t="shared" ref="X162:X193" si="12">SUM(Q162:W162)</f>
        <v>2362.3618034211586</v>
      </c>
      <c r="Y162" s="111">
        <v>364</v>
      </c>
      <c r="Z162" s="111">
        <v>0</v>
      </c>
      <c r="AA162" s="111">
        <v>0</v>
      </c>
      <c r="AB162" s="111">
        <v>0</v>
      </c>
      <c r="AC162" s="111">
        <v>0</v>
      </c>
      <c r="AD162" s="111">
        <v>350</v>
      </c>
      <c r="AE162" s="111">
        <v>54</v>
      </c>
      <c r="AF162" s="112">
        <f t="shared" si="11"/>
        <v>768</v>
      </c>
    </row>
    <row r="163" spans="1:32" x14ac:dyDescent="0.25">
      <c r="A163">
        <v>162</v>
      </c>
      <c r="B163">
        <v>156</v>
      </c>
      <c r="C163">
        <v>6</v>
      </c>
      <c r="D163" t="s">
        <v>4</v>
      </c>
      <c r="E163" t="s">
        <v>251</v>
      </c>
      <c r="F163" t="s">
        <v>252</v>
      </c>
      <c r="G163" t="s">
        <v>373</v>
      </c>
      <c r="H163" t="s">
        <v>372</v>
      </c>
      <c r="I163" t="s">
        <v>328</v>
      </c>
      <c r="J163" s="113">
        <v>984</v>
      </c>
      <c r="K163" s="113">
        <v>0</v>
      </c>
      <c r="L163" s="113">
        <v>0</v>
      </c>
      <c r="M163" s="113">
        <v>0</v>
      </c>
      <c r="N163" s="113">
        <v>0</v>
      </c>
      <c r="O163" s="113">
        <v>1423</v>
      </c>
      <c r="P163" s="132">
        <f t="shared" si="10"/>
        <v>2407</v>
      </c>
      <c r="Q163" s="113">
        <v>984</v>
      </c>
      <c r="R163" s="113">
        <v>0</v>
      </c>
      <c r="S163" s="113">
        <v>0</v>
      </c>
      <c r="T163" s="113">
        <v>0</v>
      </c>
      <c r="U163" s="113">
        <v>0</v>
      </c>
      <c r="V163" s="113">
        <v>1422.9482841214999</v>
      </c>
      <c r="W163" s="113">
        <v>0</v>
      </c>
      <c r="X163" s="114">
        <f t="shared" si="12"/>
        <v>2406.9482841214999</v>
      </c>
      <c r="Y163" s="113">
        <v>246</v>
      </c>
      <c r="Z163" s="113">
        <v>0</v>
      </c>
      <c r="AA163" s="113">
        <v>0</v>
      </c>
      <c r="AB163" s="113">
        <v>0</v>
      </c>
      <c r="AC163" s="113">
        <v>0</v>
      </c>
      <c r="AD163" s="113">
        <v>356</v>
      </c>
      <c r="AE163" s="113">
        <v>55</v>
      </c>
      <c r="AF163" s="115">
        <f t="shared" ref="AF163:AF194" si="13">SUM(Y163:AE163)</f>
        <v>657</v>
      </c>
    </row>
    <row r="164" spans="1:32" x14ac:dyDescent="0.25">
      <c r="A164" s="108">
        <v>163</v>
      </c>
      <c r="B164" s="108">
        <v>157</v>
      </c>
      <c r="C164" s="108">
        <v>1</v>
      </c>
      <c r="D164" s="108" t="s">
        <v>4</v>
      </c>
      <c r="E164" s="108" t="s">
        <v>253</v>
      </c>
      <c r="F164" s="108" t="s">
        <v>254</v>
      </c>
      <c r="G164" s="108" t="s">
        <v>369</v>
      </c>
      <c r="H164" s="108" t="s">
        <v>371</v>
      </c>
      <c r="I164" s="108" t="s">
        <v>328</v>
      </c>
      <c r="J164" s="133">
        <v>0</v>
      </c>
      <c r="K164" s="133">
        <v>0</v>
      </c>
      <c r="L164" s="133">
        <v>0</v>
      </c>
      <c r="M164" s="133">
        <v>0</v>
      </c>
      <c r="N164" s="133">
        <v>0</v>
      </c>
      <c r="O164" s="133">
        <v>0</v>
      </c>
      <c r="P164" s="132">
        <f t="shared" si="10"/>
        <v>0</v>
      </c>
      <c r="Q164" s="109">
        <v>0</v>
      </c>
      <c r="R164" s="109">
        <v>0</v>
      </c>
      <c r="S164" s="109">
        <v>0</v>
      </c>
      <c r="T164" s="109">
        <v>0</v>
      </c>
      <c r="U164" s="109">
        <v>0</v>
      </c>
      <c r="V164" s="109">
        <v>0</v>
      </c>
      <c r="W164" s="109">
        <v>726.23325183374084</v>
      </c>
      <c r="X164" s="110">
        <f t="shared" si="12"/>
        <v>726.23325183374084</v>
      </c>
      <c r="Y164" s="111">
        <v>0</v>
      </c>
      <c r="Z164" s="111">
        <v>0</v>
      </c>
      <c r="AA164" s="111">
        <v>0</v>
      </c>
      <c r="AB164" s="111">
        <v>0</v>
      </c>
      <c r="AC164" s="111">
        <v>0</v>
      </c>
      <c r="AD164" s="111">
        <v>0</v>
      </c>
      <c r="AE164" s="111">
        <v>285</v>
      </c>
      <c r="AF164" s="112">
        <f t="shared" si="13"/>
        <v>285</v>
      </c>
    </row>
    <row r="165" spans="1:32" x14ac:dyDescent="0.25">
      <c r="A165">
        <v>164</v>
      </c>
      <c r="B165">
        <v>158</v>
      </c>
      <c r="C165">
        <v>2</v>
      </c>
      <c r="D165" t="s">
        <v>4</v>
      </c>
      <c r="E165" t="s">
        <v>253</v>
      </c>
      <c r="F165" t="s">
        <v>254</v>
      </c>
      <c r="G165" t="s">
        <v>373</v>
      </c>
      <c r="H165" t="s">
        <v>371</v>
      </c>
      <c r="I165" t="s">
        <v>328</v>
      </c>
      <c r="J165" s="113">
        <v>0</v>
      </c>
      <c r="K165" s="113">
        <v>0</v>
      </c>
      <c r="L165" s="113">
        <v>0</v>
      </c>
      <c r="M165" s="113">
        <v>0</v>
      </c>
      <c r="N165" s="113">
        <v>0</v>
      </c>
      <c r="O165" s="113">
        <v>0</v>
      </c>
      <c r="P165" s="132">
        <f t="shared" si="10"/>
        <v>0</v>
      </c>
      <c r="Q165" s="113">
        <v>0</v>
      </c>
      <c r="R165" s="113">
        <v>0</v>
      </c>
      <c r="S165" s="113">
        <v>0</v>
      </c>
      <c r="T165" s="113">
        <v>0</v>
      </c>
      <c r="U165" s="113">
        <v>0</v>
      </c>
      <c r="V165" s="113">
        <v>0</v>
      </c>
      <c r="W165" s="113">
        <v>741.01662591687045</v>
      </c>
      <c r="X165" s="114">
        <f t="shared" si="12"/>
        <v>741.01662591687045</v>
      </c>
      <c r="Y165" s="113">
        <v>0</v>
      </c>
      <c r="Z165" s="113">
        <v>0</v>
      </c>
      <c r="AA165" s="113">
        <v>0</v>
      </c>
      <c r="AB165" s="113">
        <v>0</v>
      </c>
      <c r="AC165" s="113">
        <v>0</v>
      </c>
      <c r="AD165" s="113">
        <v>0</v>
      </c>
      <c r="AE165" s="113">
        <v>291</v>
      </c>
      <c r="AF165" s="115">
        <f t="shared" si="13"/>
        <v>291</v>
      </c>
    </row>
    <row r="166" spans="1:32" x14ac:dyDescent="0.25">
      <c r="A166" s="108">
        <v>165</v>
      </c>
      <c r="B166" s="108">
        <v>159</v>
      </c>
      <c r="C166" s="108">
        <v>3</v>
      </c>
      <c r="D166" s="108" t="s">
        <v>4</v>
      </c>
      <c r="E166" s="108" t="s">
        <v>253</v>
      </c>
      <c r="F166" s="108" t="s">
        <v>254</v>
      </c>
      <c r="G166" s="108" t="s">
        <v>369</v>
      </c>
      <c r="H166" s="108" t="s">
        <v>370</v>
      </c>
      <c r="I166" s="108" t="s">
        <v>328</v>
      </c>
      <c r="J166" s="133">
        <v>0</v>
      </c>
      <c r="K166" s="133">
        <v>0</v>
      </c>
      <c r="L166" s="133">
        <v>0</v>
      </c>
      <c r="M166" s="133">
        <v>0</v>
      </c>
      <c r="N166" s="133">
        <v>0</v>
      </c>
      <c r="O166" s="133">
        <v>0</v>
      </c>
      <c r="P166" s="132">
        <f t="shared" si="10"/>
        <v>0</v>
      </c>
      <c r="Q166" s="109">
        <v>0</v>
      </c>
      <c r="R166" s="109">
        <v>0</v>
      </c>
      <c r="S166" s="109">
        <v>0</v>
      </c>
      <c r="T166" s="109">
        <v>0</v>
      </c>
      <c r="U166" s="109">
        <v>0</v>
      </c>
      <c r="V166" s="109">
        <v>0</v>
      </c>
      <c r="W166" s="109">
        <v>1038.5320293398531</v>
      </c>
      <c r="X166" s="110">
        <f t="shared" si="12"/>
        <v>1038.5320293398531</v>
      </c>
      <c r="Y166" s="111">
        <v>0</v>
      </c>
      <c r="Z166" s="111">
        <v>0</v>
      </c>
      <c r="AA166" s="111">
        <v>0</v>
      </c>
      <c r="AB166" s="111">
        <v>0</v>
      </c>
      <c r="AC166" s="111">
        <v>0</v>
      </c>
      <c r="AD166" s="111">
        <v>0</v>
      </c>
      <c r="AE166" s="111">
        <v>408</v>
      </c>
      <c r="AF166" s="112">
        <f t="shared" si="13"/>
        <v>408</v>
      </c>
    </row>
    <row r="167" spans="1:32" x14ac:dyDescent="0.25">
      <c r="A167">
        <v>166</v>
      </c>
      <c r="B167">
        <v>160</v>
      </c>
      <c r="C167">
        <v>4</v>
      </c>
      <c r="D167" t="s">
        <v>4</v>
      </c>
      <c r="E167" t="s">
        <v>253</v>
      </c>
      <c r="F167" t="s">
        <v>254</v>
      </c>
      <c r="G167" t="s">
        <v>373</v>
      </c>
      <c r="H167" t="s">
        <v>370</v>
      </c>
      <c r="I167" t="s">
        <v>328</v>
      </c>
      <c r="J167" s="113">
        <v>0</v>
      </c>
      <c r="K167" s="113">
        <v>0</v>
      </c>
      <c r="L167" s="113">
        <v>0</v>
      </c>
      <c r="M167" s="113">
        <v>0</v>
      </c>
      <c r="N167" s="113">
        <v>0</v>
      </c>
      <c r="O167" s="113">
        <v>0</v>
      </c>
      <c r="P167" s="132">
        <f t="shared" si="10"/>
        <v>0</v>
      </c>
      <c r="Q167" s="113">
        <v>0</v>
      </c>
      <c r="R167" s="113">
        <v>0</v>
      </c>
      <c r="S167" s="113">
        <v>0</v>
      </c>
      <c r="T167" s="113">
        <v>0</v>
      </c>
      <c r="U167" s="113">
        <v>0</v>
      </c>
      <c r="V167" s="113">
        <v>0</v>
      </c>
      <c r="W167" s="113">
        <v>1042.2278728606359</v>
      </c>
      <c r="X167" s="114">
        <f t="shared" si="12"/>
        <v>1042.2278728606359</v>
      </c>
      <c r="Y167" s="113">
        <v>0</v>
      </c>
      <c r="Z167" s="113">
        <v>0</v>
      </c>
      <c r="AA167" s="113">
        <v>0</v>
      </c>
      <c r="AB167" s="113">
        <v>0</v>
      </c>
      <c r="AC167" s="113">
        <v>0</v>
      </c>
      <c r="AD167" s="113">
        <v>0</v>
      </c>
      <c r="AE167" s="113">
        <v>410</v>
      </c>
      <c r="AF167" s="115">
        <f t="shared" si="13"/>
        <v>410</v>
      </c>
    </row>
    <row r="168" spans="1:32" x14ac:dyDescent="0.25">
      <c r="A168" s="108">
        <v>167</v>
      </c>
      <c r="B168" s="108">
        <v>161</v>
      </c>
      <c r="C168" s="108">
        <v>5</v>
      </c>
      <c r="D168" s="108" t="s">
        <v>4</v>
      </c>
      <c r="E168" s="108" t="s">
        <v>253</v>
      </c>
      <c r="F168" s="108" t="s">
        <v>254</v>
      </c>
      <c r="G168" s="108" t="s">
        <v>369</v>
      </c>
      <c r="H168" s="108" t="s">
        <v>372</v>
      </c>
      <c r="I168" s="108" t="s">
        <v>328</v>
      </c>
      <c r="J168" s="133">
        <v>0</v>
      </c>
      <c r="K168" s="133">
        <v>0</v>
      </c>
      <c r="L168" s="133">
        <v>0</v>
      </c>
      <c r="M168" s="133">
        <v>0</v>
      </c>
      <c r="N168" s="133">
        <v>0</v>
      </c>
      <c r="O168" s="133">
        <v>0</v>
      </c>
      <c r="P168" s="132">
        <f t="shared" si="10"/>
        <v>0</v>
      </c>
      <c r="Q168" s="109">
        <v>0</v>
      </c>
      <c r="R168" s="109">
        <v>0</v>
      </c>
      <c r="S168" s="109">
        <v>0</v>
      </c>
      <c r="T168" s="109">
        <v>0</v>
      </c>
      <c r="U168" s="109">
        <v>0</v>
      </c>
      <c r="V168" s="109">
        <v>0</v>
      </c>
      <c r="W168" s="109">
        <v>114.57114914425428</v>
      </c>
      <c r="X168" s="110">
        <f t="shared" si="12"/>
        <v>114.57114914425428</v>
      </c>
      <c r="Y168" s="111">
        <v>0</v>
      </c>
      <c r="Z168" s="111">
        <v>0</v>
      </c>
      <c r="AA168" s="111">
        <v>0</v>
      </c>
      <c r="AB168" s="111">
        <v>0</v>
      </c>
      <c r="AC168" s="111">
        <v>0</v>
      </c>
      <c r="AD168" s="111">
        <v>0</v>
      </c>
      <c r="AE168" s="111">
        <v>45</v>
      </c>
      <c r="AF168" s="112">
        <f t="shared" si="13"/>
        <v>45</v>
      </c>
    </row>
    <row r="169" spans="1:32" x14ac:dyDescent="0.25">
      <c r="A169">
        <v>168</v>
      </c>
      <c r="B169">
        <v>162</v>
      </c>
      <c r="C169">
        <v>6</v>
      </c>
      <c r="D169" t="s">
        <v>4</v>
      </c>
      <c r="E169" t="s">
        <v>253</v>
      </c>
      <c r="F169" t="s">
        <v>254</v>
      </c>
      <c r="G169" t="s">
        <v>373</v>
      </c>
      <c r="H169" t="s">
        <v>372</v>
      </c>
      <c r="I169" t="s">
        <v>328</v>
      </c>
      <c r="J169" s="113">
        <v>0</v>
      </c>
      <c r="K169" s="113">
        <v>0</v>
      </c>
      <c r="L169" s="113">
        <v>0</v>
      </c>
      <c r="M169" s="113">
        <v>0</v>
      </c>
      <c r="N169" s="113">
        <v>0</v>
      </c>
      <c r="O169" s="113">
        <v>0</v>
      </c>
      <c r="P169" s="132">
        <f t="shared" si="10"/>
        <v>0</v>
      </c>
      <c r="Q169" s="113">
        <v>0</v>
      </c>
      <c r="R169" s="113">
        <v>0</v>
      </c>
      <c r="S169" s="113">
        <v>0</v>
      </c>
      <c r="T169" s="113">
        <v>0</v>
      </c>
      <c r="U169" s="113">
        <v>0</v>
      </c>
      <c r="V169" s="113">
        <v>0</v>
      </c>
      <c r="W169" s="113">
        <v>116.41907090464548</v>
      </c>
      <c r="X169" s="114">
        <f t="shared" si="12"/>
        <v>116.41907090464548</v>
      </c>
      <c r="Y169" s="113">
        <v>0</v>
      </c>
      <c r="Z169" s="113">
        <v>0</v>
      </c>
      <c r="AA169" s="113">
        <v>0</v>
      </c>
      <c r="AB169" s="113">
        <v>0</v>
      </c>
      <c r="AC169" s="113">
        <v>0</v>
      </c>
      <c r="AD169" s="113">
        <v>0</v>
      </c>
      <c r="AE169" s="113">
        <v>46</v>
      </c>
      <c r="AF169" s="115">
        <f t="shared" si="13"/>
        <v>46</v>
      </c>
    </row>
    <row r="170" spans="1:32" x14ac:dyDescent="0.25">
      <c r="A170" s="108">
        <v>169</v>
      </c>
      <c r="B170" s="108">
        <v>163</v>
      </c>
      <c r="C170" s="108">
        <v>1</v>
      </c>
      <c r="D170" s="108" t="s">
        <v>4</v>
      </c>
      <c r="E170" s="108" t="s">
        <v>255</v>
      </c>
      <c r="F170" s="108" t="s">
        <v>256</v>
      </c>
      <c r="G170" s="108" t="s">
        <v>369</v>
      </c>
      <c r="H170" s="108" t="s">
        <v>371</v>
      </c>
      <c r="I170" s="108" t="s">
        <v>328</v>
      </c>
      <c r="J170" s="133">
        <v>0</v>
      </c>
      <c r="K170" s="133">
        <v>0</v>
      </c>
      <c r="L170" s="133">
        <v>0</v>
      </c>
      <c r="M170" s="133">
        <v>0</v>
      </c>
      <c r="N170" s="133">
        <v>0</v>
      </c>
      <c r="O170" s="133">
        <v>0</v>
      </c>
      <c r="P170" s="132">
        <f t="shared" si="10"/>
        <v>0</v>
      </c>
      <c r="Q170" s="109">
        <v>0</v>
      </c>
      <c r="R170" s="109">
        <v>0</v>
      </c>
      <c r="S170" s="109">
        <v>0</v>
      </c>
      <c r="T170" s="109">
        <v>0</v>
      </c>
      <c r="U170" s="109">
        <v>0</v>
      </c>
      <c r="V170" s="109">
        <v>0</v>
      </c>
      <c r="W170" s="109">
        <v>1375.6085261875762</v>
      </c>
      <c r="X170" s="110">
        <f t="shared" si="12"/>
        <v>1375.6085261875762</v>
      </c>
      <c r="Y170" s="111">
        <v>0</v>
      </c>
      <c r="Z170" s="111">
        <v>0</v>
      </c>
      <c r="AA170" s="111">
        <v>0</v>
      </c>
      <c r="AB170" s="111">
        <v>0</v>
      </c>
      <c r="AC170" s="111">
        <v>0</v>
      </c>
      <c r="AD170" s="111">
        <v>0</v>
      </c>
      <c r="AE170" s="111">
        <v>573</v>
      </c>
      <c r="AF170" s="112">
        <f t="shared" si="13"/>
        <v>573</v>
      </c>
    </row>
    <row r="171" spans="1:32" x14ac:dyDescent="0.25">
      <c r="A171">
        <v>170</v>
      </c>
      <c r="B171">
        <v>164</v>
      </c>
      <c r="C171">
        <v>2</v>
      </c>
      <c r="D171" t="s">
        <v>4</v>
      </c>
      <c r="E171" t="s">
        <v>255</v>
      </c>
      <c r="F171" t="s">
        <v>256</v>
      </c>
      <c r="G171" t="s">
        <v>373</v>
      </c>
      <c r="H171" t="s">
        <v>371</v>
      </c>
      <c r="I171" t="s">
        <v>328</v>
      </c>
      <c r="J171" s="113">
        <v>0</v>
      </c>
      <c r="K171" s="113">
        <v>0</v>
      </c>
      <c r="L171" s="113">
        <v>0</v>
      </c>
      <c r="M171" s="113">
        <v>0</v>
      </c>
      <c r="N171" s="113">
        <v>0</v>
      </c>
      <c r="O171" s="113">
        <v>0</v>
      </c>
      <c r="P171" s="132">
        <f t="shared" si="10"/>
        <v>0</v>
      </c>
      <c r="Q171" s="113">
        <v>0</v>
      </c>
      <c r="R171" s="113">
        <v>0</v>
      </c>
      <c r="S171" s="113">
        <v>0</v>
      </c>
      <c r="T171" s="113">
        <v>0</v>
      </c>
      <c r="U171" s="113">
        <v>0</v>
      </c>
      <c r="V171" s="113">
        <v>0</v>
      </c>
      <c r="W171" s="113">
        <v>1403.504263093788</v>
      </c>
      <c r="X171" s="114">
        <f t="shared" si="12"/>
        <v>1403.504263093788</v>
      </c>
      <c r="Y171" s="113">
        <v>0</v>
      </c>
      <c r="Z171" s="113">
        <v>0</v>
      </c>
      <c r="AA171" s="113">
        <v>0</v>
      </c>
      <c r="AB171" s="113">
        <v>0</v>
      </c>
      <c r="AC171" s="113">
        <v>0</v>
      </c>
      <c r="AD171" s="113">
        <v>0</v>
      </c>
      <c r="AE171" s="113">
        <v>585</v>
      </c>
      <c r="AF171" s="115">
        <f t="shared" si="13"/>
        <v>585</v>
      </c>
    </row>
    <row r="172" spans="1:32" x14ac:dyDescent="0.25">
      <c r="A172" s="108">
        <v>171</v>
      </c>
      <c r="B172" s="108">
        <v>165</v>
      </c>
      <c r="C172" s="108">
        <v>3</v>
      </c>
      <c r="D172" s="108" t="s">
        <v>4</v>
      </c>
      <c r="E172" s="108" t="s">
        <v>255</v>
      </c>
      <c r="F172" s="108" t="s">
        <v>256</v>
      </c>
      <c r="G172" s="108" t="s">
        <v>369</v>
      </c>
      <c r="H172" s="108" t="s">
        <v>370</v>
      </c>
      <c r="I172" s="108" t="s">
        <v>328</v>
      </c>
      <c r="J172" s="133">
        <v>0</v>
      </c>
      <c r="K172" s="133">
        <v>0</v>
      </c>
      <c r="L172" s="133">
        <v>0</v>
      </c>
      <c r="M172" s="133">
        <v>0</v>
      </c>
      <c r="N172" s="133">
        <v>0</v>
      </c>
      <c r="O172" s="133">
        <v>0</v>
      </c>
      <c r="P172" s="132">
        <f t="shared" si="10"/>
        <v>0</v>
      </c>
      <c r="Q172" s="109">
        <v>0</v>
      </c>
      <c r="R172" s="109">
        <v>0</v>
      </c>
      <c r="S172" s="109">
        <v>0</v>
      </c>
      <c r="T172" s="109">
        <v>0</v>
      </c>
      <c r="U172" s="109">
        <v>0</v>
      </c>
      <c r="V172" s="109">
        <v>0</v>
      </c>
      <c r="W172" s="109">
        <v>1966.6494518879415</v>
      </c>
      <c r="X172" s="110">
        <f t="shared" si="12"/>
        <v>1966.6494518879415</v>
      </c>
      <c r="Y172" s="111">
        <v>0</v>
      </c>
      <c r="Z172" s="111">
        <v>0</v>
      </c>
      <c r="AA172" s="111">
        <v>0</v>
      </c>
      <c r="AB172" s="111">
        <v>0</v>
      </c>
      <c r="AC172" s="111">
        <v>0</v>
      </c>
      <c r="AD172" s="111">
        <v>0</v>
      </c>
      <c r="AE172" s="111">
        <v>820</v>
      </c>
      <c r="AF172" s="112">
        <f t="shared" si="13"/>
        <v>820</v>
      </c>
    </row>
    <row r="173" spans="1:32" x14ac:dyDescent="0.25">
      <c r="A173">
        <v>172</v>
      </c>
      <c r="B173">
        <v>166</v>
      </c>
      <c r="C173">
        <v>4</v>
      </c>
      <c r="D173" t="s">
        <v>4</v>
      </c>
      <c r="E173" t="s">
        <v>255</v>
      </c>
      <c r="F173" t="s">
        <v>256</v>
      </c>
      <c r="G173" t="s">
        <v>373</v>
      </c>
      <c r="H173" t="s">
        <v>370</v>
      </c>
      <c r="I173" t="s">
        <v>328</v>
      </c>
      <c r="J173" s="113">
        <v>0</v>
      </c>
      <c r="K173" s="113">
        <v>0</v>
      </c>
      <c r="L173" s="113">
        <v>0</v>
      </c>
      <c r="M173" s="113">
        <v>0</v>
      </c>
      <c r="N173" s="113">
        <v>0</v>
      </c>
      <c r="O173" s="113">
        <v>0</v>
      </c>
      <c r="P173" s="132">
        <f t="shared" si="10"/>
        <v>0</v>
      </c>
      <c r="Q173" s="113">
        <v>0</v>
      </c>
      <c r="R173" s="113">
        <v>0</v>
      </c>
      <c r="S173" s="113">
        <v>0</v>
      </c>
      <c r="T173" s="113">
        <v>0</v>
      </c>
      <c r="U173" s="113">
        <v>0</v>
      </c>
      <c r="V173" s="113">
        <v>0</v>
      </c>
      <c r="W173" s="113">
        <v>1975.3668696711329</v>
      </c>
      <c r="X173" s="114">
        <f t="shared" si="12"/>
        <v>1975.3668696711329</v>
      </c>
      <c r="Y173" s="113">
        <v>0</v>
      </c>
      <c r="Z173" s="113">
        <v>0</v>
      </c>
      <c r="AA173" s="113">
        <v>0</v>
      </c>
      <c r="AB173" s="113">
        <v>0</v>
      </c>
      <c r="AC173" s="113">
        <v>0</v>
      </c>
      <c r="AD173" s="113">
        <v>0</v>
      </c>
      <c r="AE173" s="113">
        <v>823</v>
      </c>
      <c r="AF173" s="115">
        <f t="shared" si="13"/>
        <v>823</v>
      </c>
    </row>
    <row r="174" spans="1:32" x14ac:dyDescent="0.25">
      <c r="A174" s="108">
        <v>173</v>
      </c>
      <c r="B174" s="108">
        <v>167</v>
      </c>
      <c r="C174" s="108">
        <v>5</v>
      </c>
      <c r="D174" s="108" t="s">
        <v>4</v>
      </c>
      <c r="E174" s="108" t="s">
        <v>255</v>
      </c>
      <c r="F174" s="108" t="s">
        <v>256</v>
      </c>
      <c r="G174" s="108" t="s">
        <v>369</v>
      </c>
      <c r="H174" s="108" t="s">
        <v>372</v>
      </c>
      <c r="I174" s="108" t="s">
        <v>328</v>
      </c>
      <c r="J174" s="133">
        <v>0</v>
      </c>
      <c r="K174" s="133">
        <v>0</v>
      </c>
      <c r="L174" s="133">
        <v>0</v>
      </c>
      <c r="M174" s="133">
        <v>0</v>
      </c>
      <c r="N174" s="133">
        <v>0</v>
      </c>
      <c r="O174" s="133">
        <v>0</v>
      </c>
      <c r="P174" s="132">
        <f t="shared" si="10"/>
        <v>0</v>
      </c>
      <c r="Q174" s="109">
        <v>0</v>
      </c>
      <c r="R174" s="109">
        <v>0</v>
      </c>
      <c r="S174" s="109">
        <v>0</v>
      </c>
      <c r="T174" s="109">
        <v>0</v>
      </c>
      <c r="U174" s="109">
        <v>0</v>
      </c>
      <c r="V174" s="109">
        <v>0</v>
      </c>
      <c r="W174" s="109">
        <v>216.19196102314251</v>
      </c>
      <c r="X174" s="110">
        <f t="shared" si="12"/>
        <v>216.19196102314251</v>
      </c>
      <c r="Y174" s="111">
        <v>0</v>
      </c>
      <c r="Z174" s="111">
        <v>0</v>
      </c>
      <c r="AA174" s="111">
        <v>0</v>
      </c>
      <c r="AB174" s="111">
        <v>0</v>
      </c>
      <c r="AC174" s="111">
        <v>0</v>
      </c>
      <c r="AD174" s="111">
        <v>0</v>
      </c>
      <c r="AE174" s="111">
        <v>90</v>
      </c>
      <c r="AF174" s="112">
        <f t="shared" si="13"/>
        <v>90</v>
      </c>
    </row>
    <row r="175" spans="1:32" x14ac:dyDescent="0.25">
      <c r="A175">
        <v>174</v>
      </c>
      <c r="B175">
        <v>168</v>
      </c>
      <c r="C175">
        <v>6</v>
      </c>
      <c r="D175" t="s">
        <v>4</v>
      </c>
      <c r="E175" t="s">
        <v>255</v>
      </c>
      <c r="F175" t="s">
        <v>256</v>
      </c>
      <c r="G175" t="s">
        <v>373</v>
      </c>
      <c r="H175" t="s">
        <v>372</v>
      </c>
      <c r="I175" t="s">
        <v>328</v>
      </c>
      <c r="J175" s="113">
        <v>0</v>
      </c>
      <c r="K175" s="113">
        <v>0</v>
      </c>
      <c r="L175" s="113">
        <v>0</v>
      </c>
      <c r="M175" s="113">
        <v>0</v>
      </c>
      <c r="N175" s="113">
        <v>0</v>
      </c>
      <c r="O175" s="113">
        <v>0</v>
      </c>
      <c r="P175" s="132">
        <f t="shared" si="10"/>
        <v>0</v>
      </c>
      <c r="Q175" s="113">
        <v>0</v>
      </c>
      <c r="R175" s="113">
        <v>0</v>
      </c>
      <c r="S175" s="113">
        <v>0</v>
      </c>
      <c r="T175" s="113">
        <v>0</v>
      </c>
      <c r="U175" s="113">
        <v>0</v>
      </c>
      <c r="V175" s="113">
        <v>0</v>
      </c>
      <c r="W175" s="113">
        <v>219.67892813641899</v>
      </c>
      <c r="X175" s="114">
        <f t="shared" si="12"/>
        <v>219.67892813641899</v>
      </c>
      <c r="Y175" s="113">
        <v>0</v>
      </c>
      <c r="Z175" s="113">
        <v>0</v>
      </c>
      <c r="AA175" s="113">
        <v>0</v>
      </c>
      <c r="AB175" s="113">
        <v>0</v>
      </c>
      <c r="AC175" s="113">
        <v>0</v>
      </c>
      <c r="AD175" s="113">
        <v>0</v>
      </c>
      <c r="AE175" s="113">
        <v>92</v>
      </c>
      <c r="AF175" s="115">
        <f t="shared" si="13"/>
        <v>92</v>
      </c>
    </row>
    <row r="176" spans="1:32" x14ac:dyDescent="0.25">
      <c r="A176" s="108">
        <v>175</v>
      </c>
      <c r="B176" s="108">
        <v>169</v>
      </c>
      <c r="C176" s="108">
        <v>1</v>
      </c>
      <c r="D176" s="127" t="s">
        <v>4</v>
      </c>
      <c r="E176" s="127" t="s">
        <v>257</v>
      </c>
      <c r="F176" s="127" t="s">
        <v>258</v>
      </c>
      <c r="G176" s="127" t="s">
        <v>369</v>
      </c>
      <c r="H176" s="127" t="s">
        <v>371</v>
      </c>
      <c r="I176" s="127" t="s">
        <v>326</v>
      </c>
      <c r="J176" s="134">
        <v>0</v>
      </c>
      <c r="K176" s="134">
        <v>0</v>
      </c>
      <c r="L176" s="134">
        <v>0</v>
      </c>
      <c r="M176" s="134">
        <v>2553</v>
      </c>
      <c r="N176" s="134">
        <v>0</v>
      </c>
      <c r="O176" s="134">
        <v>8425.0529999999999</v>
      </c>
      <c r="P176" s="132">
        <f t="shared" ref="P176:P181" si="14">SUM(J176:O176)</f>
        <v>10978.053</v>
      </c>
      <c r="Q176" s="109">
        <v>0</v>
      </c>
      <c r="R176" s="109">
        <v>0</v>
      </c>
      <c r="S176" s="109">
        <v>0</v>
      </c>
      <c r="T176" s="109">
        <v>2553</v>
      </c>
      <c r="U176" s="109">
        <v>0</v>
      </c>
      <c r="V176" s="109">
        <v>8425.0529999999999</v>
      </c>
      <c r="W176" s="109">
        <v>0</v>
      </c>
      <c r="X176" s="110">
        <f t="shared" si="12"/>
        <v>10978.053</v>
      </c>
      <c r="Y176" s="140">
        <v>0</v>
      </c>
      <c r="Z176" s="140">
        <v>0</v>
      </c>
      <c r="AA176" s="140">
        <v>0</v>
      </c>
      <c r="AB176" s="140">
        <v>2042</v>
      </c>
      <c r="AC176" s="140">
        <v>0</v>
      </c>
      <c r="AD176" s="140">
        <v>6740</v>
      </c>
      <c r="AE176" s="140">
        <v>0</v>
      </c>
      <c r="AF176" s="112">
        <f t="shared" si="13"/>
        <v>8782</v>
      </c>
    </row>
    <row r="177" spans="1:38" x14ac:dyDescent="0.25">
      <c r="A177">
        <v>176</v>
      </c>
      <c r="B177">
        <v>170</v>
      </c>
      <c r="C177">
        <v>2</v>
      </c>
      <c r="D177" s="102" t="s">
        <v>4</v>
      </c>
      <c r="E177" s="102" t="s">
        <v>257</v>
      </c>
      <c r="F177" s="102" t="s">
        <v>258</v>
      </c>
      <c r="G177" s="102" t="s">
        <v>373</v>
      </c>
      <c r="H177" s="102" t="s">
        <v>371</v>
      </c>
      <c r="I177" s="102" t="s">
        <v>326</v>
      </c>
      <c r="J177" s="128">
        <v>0</v>
      </c>
      <c r="K177" s="128">
        <v>0</v>
      </c>
      <c r="L177" s="128">
        <v>0</v>
      </c>
      <c r="M177" s="128">
        <v>2580</v>
      </c>
      <c r="N177" s="128">
        <v>0</v>
      </c>
      <c r="O177" s="128">
        <v>8388.3419999999987</v>
      </c>
      <c r="P177" s="132">
        <f t="shared" si="14"/>
        <v>10968.341999999999</v>
      </c>
      <c r="Q177" s="113">
        <v>0</v>
      </c>
      <c r="R177" s="113">
        <v>0</v>
      </c>
      <c r="S177" s="113">
        <v>0</v>
      </c>
      <c r="T177" s="113">
        <v>2580</v>
      </c>
      <c r="U177" s="113">
        <v>0</v>
      </c>
      <c r="V177" s="113">
        <v>8388.3419999999987</v>
      </c>
      <c r="W177" s="113">
        <v>0</v>
      </c>
      <c r="X177" s="114">
        <f t="shared" si="12"/>
        <v>10968.341999999999</v>
      </c>
      <c r="Y177" s="128">
        <v>0</v>
      </c>
      <c r="Z177" s="128">
        <v>0</v>
      </c>
      <c r="AA177" s="128">
        <v>0</v>
      </c>
      <c r="AB177" s="128">
        <v>2064</v>
      </c>
      <c r="AC177" s="128">
        <v>0</v>
      </c>
      <c r="AD177" s="128">
        <v>6711</v>
      </c>
      <c r="AE177" s="128">
        <v>0</v>
      </c>
      <c r="AF177" s="115">
        <f t="shared" si="13"/>
        <v>8775</v>
      </c>
    </row>
    <row r="178" spans="1:38" x14ac:dyDescent="0.25">
      <c r="A178" s="108">
        <v>177</v>
      </c>
      <c r="B178" s="108">
        <v>171</v>
      </c>
      <c r="C178" s="108">
        <v>3</v>
      </c>
      <c r="D178" s="127" t="s">
        <v>4</v>
      </c>
      <c r="E178" s="127" t="s">
        <v>257</v>
      </c>
      <c r="F178" s="127" t="s">
        <v>258</v>
      </c>
      <c r="G178" s="127" t="s">
        <v>369</v>
      </c>
      <c r="H178" s="127" t="s">
        <v>370</v>
      </c>
      <c r="I178" s="127" t="s">
        <v>326</v>
      </c>
      <c r="J178" s="134">
        <v>0</v>
      </c>
      <c r="K178" s="134">
        <v>0</v>
      </c>
      <c r="L178" s="134">
        <v>0</v>
      </c>
      <c r="M178" s="134">
        <v>2074</v>
      </c>
      <c r="N178" s="134">
        <v>0</v>
      </c>
      <c r="O178" s="134">
        <v>5983.0109999999995</v>
      </c>
      <c r="P178" s="132">
        <f t="shared" si="14"/>
        <v>8057.0109999999995</v>
      </c>
      <c r="Q178" s="109">
        <v>0</v>
      </c>
      <c r="R178" s="109">
        <v>0</v>
      </c>
      <c r="S178" s="109">
        <v>0</v>
      </c>
      <c r="T178" s="109">
        <v>2074</v>
      </c>
      <c r="U178" s="109">
        <v>0</v>
      </c>
      <c r="V178" s="109">
        <v>5983.0109999999995</v>
      </c>
      <c r="W178" s="109">
        <v>0</v>
      </c>
      <c r="X178" s="110">
        <f t="shared" si="12"/>
        <v>8057.0109999999995</v>
      </c>
      <c r="Y178" s="140">
        <v>0</v>
      </c>
      <c r="Z178" s="140">
        <v>0</v>
      </c>
      <c r="AA178" s="140">
        <v>0</v>
      </c>
      <c r="AB178" s="140">
        <v>1659</v>
      </c>
      <c r="AC178" s="140">
        <v>0</v>
      </c>
      <c r="AD178" s="140">
        <v>4786</v>
      </c>
      <c r="AE178" s="140">
        <v>0</v>
      </c>
      <c r="AF178" s="112">
        <f t="shared" si="13"/>
        <v>6445</v>
      </c>
    </row>
    <row r="179" spans="1:38" x14ac:dyDescent="0.25">
      <c r="A179">
        <v>178</v>
      </c>
      <c r="B179">
        <v>172</v>
      </c>
      <c r="C179">
        <v>4</v>
      </c>
      <c r="D179" s="102" t="s">
        <v>4</v>
      </c>
      <c r="E179" s="102" t="s">
        <v>257</v>
      </c>
      <c r="F179" s="102" t="s">
        <v>258</v>
      </c>
      <c r="G179" s="102" t="s">
        <v>373</v>
      </c>
      <c r="H179" s="102" t="s">
        <v>370</v>
      </c>
      <c r="I179" s="102" t="s">
        <v>326</v>
      </c>
      <c r="J179" s="128">
        <v>0</v>
      </c>
      <c r="K179" s="128">
        <v>0</v>
      </c>
      <c r="L179" s="128">
        <v>0</v>
      </c>
      <c r="M179" s="128">
        <v>2127</v>
      </c>
      <c r="N179" s="128">
        <v>0</v>
      </c>
      <c r="O179" s="128">
        <v>5862.9960000000001</v>
      </c>
      <c r="P179" s="132">
        <f t="shared" si="14"/>
        <v>7989.9960000000001</v>
      </c>
      <c r="Q179" s="113">
        <v>0</v>
      </c>
      <c r="R179" s="113">
        <v>0</v>
      </c>
      <c r="S179" s="113">
        <v>0</v>
      </c>
      <c r="T179" s="113">
        <v>2127</v>
      </c>
      <c r="U179" s="113">
        <v>0</v>
      </c>
      <c r="V179" s="113">
        <v>5862.9960000000001</v>
      </c>
      <c r="W179" s="113">
        <v>0</v>
      </c>
      <c r="X179" s="114">
        <f t="shared" si="12"/>
        <v>7989.9960000000001</v>
      </c>
      <c r="Y179" s="128">
        <v>0</v>
      </c>
      <c r="Z179" s="128">
        <v>0</v>
      </c>
      <c r="AA179" s="128">
        <v>0</v>
      </c>
      <c r="AB179" s="128">
        <v>1702</v>
      </c>
      <c r="AC179" s="128">
        <v>0</v>
      </c>
      <c r="AD179" s="128">
        <v>4690</v>
      </c>
      <c r="AE179" s="128">
        <v>0</v>
      </c>
      <c r="AF179" s="115">
        <f t="shared" si="13"/>
        <v>6392</v>
      </c>
    </row>
    <row r="180" spans="1:38" x14ac:dyDescent="0.25">
      <c r="A180" s="108">
        <v>179</v>
      </c>
      <c r="B180" s="108">
        <v>173</v>
      </c>
      <c r="C180" s="108">
        <v>5</v>
      </c>
      <c r="D180" s="127" t="s">
        <v>4</v>
      </c>
      <c r="E180" s="127" t="s">
        <v>257</v>
      </c>
      <c r="F180" s="127" t="s">
        <v>258</v>
      </c>
      <c r="G180" s="127" t="s">
        <v>369</v>
      </c>
      <c r="H180" s="127" t="s">
        <v>372</v>
      </c>
      <c r="I180" s="127" t="s">
        <v>326</v>
      </c>
      <c r="J180" s="134">
        <v>0</v>
      </c>
      <c r="K180" s="134">
        <v>0</v>
      </c>
      <c r="L180" s="134">
        <v>0</v>
      </c>
      <c r="M180" s="134">
        <v>105</v>
      </c>
      <c r="N180" s="134">
        <v>0</v>
      </c>
      <c r="O180" s="134">
        <v>921.98699999999997</v>
      </c>
      <c r="P180" s="132">
        <f t="shared" si="14"/>
        <v>1026.9870000000001</v>
      </c>
      <c r="Q180" s="109">
        <v>0</v>
      </c>
      <c r="R180" s="109">
        <v>0</v>
      </c>
      <c r="S180" s="109">
        <v>0</v>
      </c>
      <c r="T180" s="109">
        <v>105</v>
      </c>
      <c r="U180" s="109">
        <v>0</v>
      </c>
      <c r="V180" s="109">
        <v>921.98699999999997</v>
      </c>
      <c r="W180" s="109">
        <v>0</v>
      </c>
      <c r="X180" s="110">
        <f t="shared" si="12"/>
        <v>1026.9870000000001</v>
      </c>
      <c r="Y180" s="140">
        <v>0</v>
      </c>
      <c r="Z180" s="140">
        <v>0</v>
      </c>
      <c r="AA180" s="140">
        <v>0</v>
      </c>
      <c r="AB180" s="140">
        <v>84</v>
      </c>
      <c r="AC180" s="140">
        <v>0</v>
      </c>
      <c r="AD180" s="140">
        <v>738</v>
      </c>
      <c r="AE180" s="140">
        <v>0</v>
      </c>
      <c r="AF180" s="112">
        <f t="shared" si="13"/>
        <v>822</v>
      </c>
    </row>
    <row r="181" spans="1:38" x14ac:dyDescent="0.25">
      <c r="A181">
        <v>180</v>
      </c>
      <c r="B181">
        <v>174</v>
      </c>
      <c r="C181">
        <v>6</v>
      </c>
      <c r="D181" s="102" t="s">
        <v>4</v>
      </c>
      <c r="E181" s="102" t="s">
        <v>257</v>
      </c>
      <c r="F181" s="102" t="s">
        <v>258</v>
      </c>
      <c r="G181" s="102" t="s">
        <v>373</v>
      </c>
      <c r="H181" s="102" t="s">
        <v>372</v>
      </c>
      <c r="I181" s="102" t="s">
        <v>326</v>
      </c>
      <c r="J181" s="128">
        <v>0</v>
      </c>
      <c r="K181" s="128">
        <v>0</v>
      </c>
      <c r="L181" s="128">
        <v>0</v>
      </c>
      <c r="M181" s="128">
        <v>62</v>
      </c>
      <c r="N181" s="128">
        <v>0</v>
      </c>
      <c r="O181" s="128">
        <v>937.62</v>
      </c>
      <c r="P181" s="132">
        <f t="shared" si="14"/>
        <v>999.62</v>
      </c>
      <c r="Q181" s="113">
        <v>0</v>
      </c>
      <c r="R181" s="113">
        <v>0</v>
      </c>
      <c r="S181" s="113">
        <v>0</v>
      </c>
      <c r="T181" s="113">
        <v>62</v>
      </c>
      <c r="U181" s="113">
        <v>0</v>
      </c>
      <c r="V181" s="113">
        <v>937.62</v>
      </c>
      <c r="W181" s="113">
        <v>0</v>
      </c>
      <c r="X181" s="114">
        <f t="shared" si="12"/>
        <v>999.62</v>
      </c>
      <c r="Y181" s="128">
        <v>0</v>
      </c>
      <c r="Z181" s="128">
        <v>0</v>
      </c>
      <c r="AA181" s="128">
        <v>0</v>
      </c>
      <c r="AB181" s="128">
        <v>50</v>
      </c>
      <c r="AC181" s="128">
        <v>0</v>
      </c>
      <c r="AD181" s="128">
        <v>750</v>
      </c>
      <c r="AE181" s="128">
        <v>0</v>
      </c>
      <c r="AF181" s="115">
        <f t="shared" si="13"/>
        <v>800</v>
      </c>
    </row>
    <row r="182" spans="1:38" x14ac:dyDescent="0.25">
      <c r="A182" s="108">
        <v>181</v>
      </c>
      <c r="B182" s="108">
        <v>169</v>
      </c>
      <c r="C182" s="108">
        <v>1</v>
      </c>
      <c r="D182" s="108" t="s">
        <v>4</v>
      </c>
      <c r="E182" s="108" t="s">
        <v>257</v>
      </c>
      <c r="F182" s="108" t="s">
        <v>258</v>
      </c>
      <c r="G182" s="108" t="s">
        <v>369</v>
      </c>
      <c r="H182" s="108" t="s">
        <v>371</v>
      </c>
      <c r="I182" s="108" t="s">
        <v>328</v>
      </c>
      <c r="J182" s="133">
        <v>9840</v>
      </c>
      <c r="K182" s="133">
        <v>0</v>
      </c>
      <c r="L182" s="133">
        <v>0</v>
      </c>
      <c r="M182" s="133">
        <v>0</v>
      </c>
      <c r="N182" s="133">
        <v>0</v>
      </c>
      <c r="O182" s="133">
        <v>13680.004000000001</v>
      </c>
      <c r="P182" s="132">
        <f t="shared" si="10"/>
        <v>23520.004000000001</v>
      </c>
      <c r="Q182" s="109">
        <v>13833</v>
      </c>
      <c r="R182" s="109">
        <v>0</v>
      </c>
      <c r="S182" s="109">
        <v>0</v>
      </c>
      <c r="T182" s="109">
        <v>0</v>
      </c>
      <c r="U182" s="109">
        <v>0</v>
      </c>
      <c r="V182" s="109">
        <v>19658.947</v>
      </c>
      <c r="W182" s="109">
        <v>0</v>
      </c>
      <c r="X182" s="110">
        <f t="shared" si="12"/>
        <v>33491.947</v>
      </c>
      <c r="Y182" s="111">
        <v>5533</v>
      </c>
      <c r="Z182" s="111">
        <v>0</v>
      </c>
      <c r="AA182" s="111">
        <v>0</v>
      </c>
      <c r="AB182" s="111">
        <v>0</v>
      </c>
      <c r="AC182" s="111">
        <v>0</v>
      </c>
      <c r="AD182" s="111">
        <v>7102.5</v>
      </c>
      <c r="AE182" s="111">
        <v>9070</v>
      </c>
      <c r="AF182" s="112">
        <f t="shared" si="13"/>
        <v>21705.5</v>
      </c>
    </row>
    <row r="183" spans="1:38" x14ac:dyDescent="0.25">
      <c r="A183">
        <v>182</v>
      </c>
      <c r="B183">
        <v>170</v>
      </c>
      <c r="C183">
        <v>2</v>
      </c>
      <c r="D183" t="s">
        <v>4</v>
      </c>
      <c r="E183" t="s">
        <v>257</v>
      </c>
      <c r="F183" t="s">
        <v>258</v>
      </c>
      <c r="G183" t="s">
        <v>373</v>
      </c>
      <c r="H183" t="s">
        <v>371</v>
      </c>
      <c r="I183" t="s">
        <v>328</v>
      </c>
      <c r="J183" s="113">
        <v>10071</v>
      </c>
      <c r="K183" s="113">
        <v>0</v>
      </c>
      <c r="L183" s="113">
        <v>0</v>
      </c>
      <c r="M183" s="113">
        <v>0</v>
      </c>
      <c r="N183" s="113">
        <v>0</v>
      </c>
      <c r="O183" s="113">
        <v>13959.989000000001</v>
      </c>
      <c r="P183" s="132">
        <f t="shared" si="10"/>
        <v>24030.989000000001</v>
      </c>
      <c r="Q183" s="113">
        <v>13779</v>
      </c>
      <c r="R183" s="113">
        <v>0</v>
      </c>
      <c r="S183" s="113">
        <v>0</v>
      </c>
      <c r="T183" s="113">
        <v>0</v>
      </c>
      <c r="U183" s="113">
        <v>0</v>
      </c>
      <c r="V183" s="113">
        <v>19572.658000000003</v>
      </c>
      <c r="W183" s="113">
        <v>0</v>
      </c>
      <c r="X183" s="114">
        <f t="shared" si="12"/>
        <v>33351.658000000003</v>
      </c>
      <c r="Y183" s="113">
        <v>5512</v>
      </c>
      <c r="Z183" s="113">
        <v>0</v>
      </c>
      <c r="AA183" s="113">
        <v>0</v>
      </c>
      <c r="AB183" s="113">
        <v>0</v>
      </c>
      <c r="AC183" s="113">
        <v>0</v>
      </c>
      <c r="AD183" s="113">
        <v>7035.75</v>
      </c>
      <c r="AE183" s="113">
        <v>9031</v>
      </c>
      <c r="AF183" s="115">
        <f t="shared" si="13"/>
        <v>21578.75</v>
      </c>
    </row>
    <row r="184" spans="1:38" x14ac:dyDescent="0.25">
      <c r="A184" s="108">
        <v>183</v>
      </c>
      <c r="B184" s="108">
        <v>171</v>
      </c>
      <c r="C184" s="108">
        <v>3</v>
      </c>
      <c r="D184" s="108" t="s">
        <v>4</v>
      </c>
      <c r="E184" s="108" t="s">
        <v>257</v>
      </c>
      <c r="F184" s="108" t="s">
        <v>258</v>
      </c>
      <c r="G184" s="108" t="s">
        <v>369</v>
      </c>
      <c r="H184" s="108" t="s">
        <v>370</v>
      </c>
      <c r="I184" s="108" t="s">
        <v>328</v>
      </c>
      <c r="J184" s="133">
        <v>13779</v>
      </c>
      <c r="K184" s="133">
        <v>0</v>
      </c>
      <c r="L184" s="133">
        <v>0</v>
      </c>
      <c r="M184" s="133">
        <v>0</v>
      </c>
      <c r="N184" s="133">
        <v>0</v>
      </c>
      <c r="O184" s="133">
        <v>19572.658000000003</v>
      </c>
      <c r="P184" s="132">
        <f t="shared" si="10"/>
        <v>33351.658000000003</v>
      </c>
      <c r="Q184" s="109">
        <v>10071</v>
      </c>
      <c r="R184" s="109">
        <v>0</v>
      </c>
      <c r="S184" s="109">
        <v>0</v>
      </c>
      <c r="T184" s="109">
        <v>0</v>
      </c>
      <c r="U184" s="109">
        <v>0</v>
      </c>
      <c r="V184" s="109">
        <v>13959.989000000001</v>
      </c>
      <c r="W184" s="109">
        <v>0</v>
      </c>
      <c r="X184" s="110">
        <f t="shared" si="12"/>
        <v>24030.989000000001</v>
      </c>
      <c r="Y184" s="111">
        <v>4028</v>
      </c>
      <c r="Z184" s="111">
        <v>0</v>
      </c>
      <c r="AA184" s="111">
        <v>0</v>
      </c>
      <c r="AB184" s="111">
        <v>0</v>
      </c>
      <c r="AC184" s="111">
        <v>0</v>
      </c>
      <c r="AD184" s="111">
        <v>5331.75</v>
      </c>
      <c r="AE184" s="111">
        <v>6441</v>
      </c>
      <c r="AF184" s="112">
        <f t="shared" si="13"/>
        <v>15800.75</v>
      </c>
    </row>
    <row r="185" spans="1:38" x14ac:dyDescent="0.25">
      <c r="A185">
        <v>184</v>
      </c>
      <c r="B185">
        <v>172</v>
      </c>
      <c r="C185">
        <v>4</v>
      </c>
      <c r="D185" t="s">
        <v>4</v>
      </c>
      <c r="E185" t="s">
        <v>257</v>
      </c>
      <c r="F185" t="s">
        <v>258</v>
      </c>
      <c r="G185" t="s">
        <v>373</v>
      </c>
      <c r="H185" t="s">
        <v>370</v>
      </c>
      <c r="I185" t="s">
        <v>328</v>
      </c>
      <c r="J185" s="113">
        <v>13833</v>
      </c>
      <c r="K185" s="113">
        <v>0</v>
      </c>
      <c r="L185" s="113">
        <v>0</v>
      </c>
      <c r="M185" s="113">
        <v>0</v>
      </c>
      <c r="N185" s="113">
        <v>0</v>
      </c>
      <c r="O185" s="113">
        <v>19658.947</v>
      </c>
      <c r="P185" s="132">
        <f t="shared" si="10"/>
        <v>33491.947</v>
      </c>
      <c r="Q185" s="113">
        <v>9840</v>
      </c>
      <c r="R185" s="113">
        <v>0</v>
      </c>
      <c r="S185" s="113">
        <v>0</v>
      </c>
      <c r="T185" s="113">
        <v>0</v>
      </c>
      <c r="U185" s="113">
        <v>0</v>
      </c>
      <c r="V185" s="113">
        <v>13680.004000000001</v>
      </c>
      <c r="W185" s="113">
        <v>0</v>
      </c>
      <c r="X185" s="114">
        <f t="shared" si="12"/>
        <v>23520.004000000001</v>
      </c>
      <c r="Y185" s="113">
        <v>3936</v>
      </c>
      <c r="Z185" s="113">
        <v>0</v>
      </c>
      <c r="AA185" s="113">
        <v>0</v>
      </c>
      <c r="AB185" s="113">
        <v>0</v>
      </c>
      <c r="AC185" s="113">
        <v>0</v>
      </c>
      <c r="AD185" s="113">
        <v>5307.5999999999995</v>
      </c>
      <c r="AE185" s="113">
        <v>6312</v>
      </c>
      <c r="AF185" s="115">
        <f t="shared" si="13"/>
        <v>15555.599999999999</v>
      </c>
      <c r="AL185" s="142">
        <v>7102.5</v>
      </c>
    </row>
    <row r="186" spans="1:38" x14ac:dyDescent="0.25">
      <c r="A186" s="108">
        <v>185</v>
      </c>
      <c r="B186" s="108">
        <v>173</v>
      </c>
      <c r="C186" s="108">
        <v>5</v>
      </c>
      <c r="D186" s="108" t="s">
        <v>4</v>
      </c>
      <c r="E186" s="108" t="s">
        <v>257</v>
      </c>
      <c r="F186" s="108" t="s">
        <v>258</v>
      </c>
      <c r="G186" s="108" t="s">
        <v>369</v>
      </c>
      <c r="H186" s="108" t="s">
        <v>372</v>
      </c>
      <c r="I186" s="108" t="s">
        <v>328</v>
      </c>
      <c r="J186" s="133">
        <v>1622</v>
      </c>
      <c r="K186" s="133">
        <v>0</v>
      </c>
      <c r="L186" s="133">
        <v>0</v>
      </c>
      <c r="M186" s="133">
        <v>0</v>
      </c>
      <c r="N186" s="133">
        <v>0</v>
      </c>
      <c r="O186" s="133">
        <v>2151.0129999999999</v>
      </c>
      <c r="P186" s="132">
        <f t="shared" si="10"/>
        <v>3773.0129999999999</v>
      </c>
      <c r="Q186" s="109">
        <v>1660</v>
      </c>
      <c r="R186" s="109">
        <v>0</v>
      </c>
      <c r="S186" s="109">
        <v>0</v>
      </c>
      <c r="T186" s="109">
        <v>0</v>
      </c>
      <c r="U186" s="109">
        <v>0</v>
      </c>
      <c r="V186" s="109">
        <v>2187.38</v>
      </c>
      <c r="W186" s="109">
        <v>0</v>
      </c>
      <c r="X186" s="110">
        <f t="shared" si="12"/>
        <v>3847.38</v>
      </c>
      <c r="Y186" s="111">
        <v>664</v>
      </c>
      <c r="Z186" s="111">
        <v>0</v>
      </c>
      <c r="AA186" s="111">
        <v>0</v>
      </c>
      <c r="AB186" s="111">
        <v>0</v>
      </c>
      <c r="AC186" s="111">
        <v>0</v>
      </c>
      <c r="AD186" s="111">
        <v>610.94999999999993</v>
      </c>
      <c r="AE186" s="111">
        <v>1009</v>
      </c>
      <c r="AF186" s="112">
        <f t="shared" si="13"/>
        <v>2283.9499999999998</v>
      </c>
      <c r="AL186" s="141">
        <v>7035.75</v>
      </c>
    </row>
    <row r="187" spans="1:38" x14ac:dyDescent="0.25">
      <c r="A187">
        <v>186</v>
      </c>
      <c r="B187">
        <v>174</v>
      </c>
      <c r="C187">
        <v>6</v>
      </c>
      <c r="D187" t="s">
        <v>4</v>
      </c>
      <c r="E187" t="s">
        <v>257</v>
      </c>
      <c r="F187" t="s">
        <v>258</v>
      </c>
      <c r="G187" t="s">
        <v>373</v>
      </c>
      <c r="H187" t="s">
        <v>372</v>
      </c>
      <c r="I187" t="s">
        <v>328</v>
      </c>
      <c r="J187" s="113">
        <v>1660</v>
      </c>
      <c r="K187" s="113">
        <v>0</v>
      </c>
      <c r="L187" s="113">
        <v>0</v>
      </c>
      <c r="M187" s="113">
        <v>0</v>
      </c>
      <c r="N187" s="113">
        <v>0</v>
      </c>
      <c r="O187" s="113">
        <v>2187.38</v>
      </c>
      <c r="P187" s="132">
        <f t="shared" si="10"/>
        <v>3847.38</v>
      </c>
      <c r="Q187" s="113">
        <v>1622</v>
      </c>
      <c r="R187" s="113">
        <v>0</v>
      </c>
      <c r="S187" s="113">
        <v>0</v>
      </c>
      <c r="T187" s="113">
        <v>0</v>
      </c>
      <c r="U187" s="113">
        <v>0</v>
      </c>
      <c r="V187" s="113">
        <v>2151.0129999999999</v>
      </c>
      <c r="W187" s="113">
        <v>0</v>
      </c>
      <c r="X187" s="114">
        <f t="shared" si="12"/>
        <v>3773.0129999999999</v>
      </c>
      <c r="Y187" s="113">
        <v>649</v>
      </c>
      <c r="Z187" s="113">
        <v>0</v>
      </c>
      <c r="AA187" s="113">
        <v>0</v>
      </c>
      <c r="AB187" s="113">
        <v>0</v>
      </c>
      <c r="AC187" s="113">
        <v>0</v>
      </c>
      <c r="AD187" s="113">
        <v>600.44999999999993</v>
      </c>
      <c r="AE187" s="113">
        <v>993</v>
      </c>
      <c r="AF187" s="115">
        <f t="shared" si="13"/>
        <v>2242.4499999999998</v>
      </c>
      <c r="AL187" s="141">
        <v>5331.75</v>
      </c>
    </row>
    <row r="188" spans="1:38" x14ac:dyDescent="0.25">
      <c r="A188" s="108">
        <v>187</v>
      </c>
      <c r="B188" s="108">
        <v>175</v>
      </c>
      <c r="C188" s="108">
        <v>1</v>
      </c>
      <c r="D188" s="108" t="s">
        <v>5</v>
      </c>
      <c r="E188" s="108" t="s">
        <v>259</v>
      </c>
      <c r="F188" s="108" t="s">
        <v>260</v>
      </c>
      <c r="G188" s="108" t="s">
        <v>369</v>
      </c>
      <c r="H188" s="108" t="s">
        <v>371</v>
      </c>
      <c r="I188" s="108" t="s">
        <v>329</v>
      </c>
      <c r="J188" s="133">
        <v>0</v>
      </c>
      <c r="K188" s="133">
        <v>0</v>
      </c>
      <c r="L188" s="133">
        <v>0</v>
      </c>
      <c r="M188" s="133">
        <v>19</v>
      </c>
      <c r="N188" s="133">
        <v>0</v>
      </c>
      <c r="O188" s="133">
        <v>0</v>
      </c>
      <c r="P188" s="132">
        <f t="shared" si="10"/>
        <v>19</v>
      </c>
      <c r="Q188" s="109">
        <v>0</v>
      </c>
      <c r="R188" s="109">
        <v>0</v>
      </c>
      <c r="S188" s="109">
        <v>0</v>
      </c>
      <c r="T188" s="109">
        <v>19</v>
      </c>
      <c r="U188" s="109">
        <v>0</v>
      </c>
      <c r="V188" s="109">
        <v>0</v>
      </c>
      <c r="W188" s="109">
        <v>25168.883421847338</v>
      </c>
      <c r="X188" s="110">
        <f t="shared" si="12"/>
        <v>25187.883421847338</v>
      </c>
      <c r="Y188" s="111">
        <v>0</v>
      </c>
      <c r="Z188" s="111">
        <v>0</v>
      </c>
      <c r="AA188" s="111">
        <v>0</v>
      </c>
      <c r="AB188" s="111">
        <v>15</v>
      </c>
      <c r="AC188" s="111">
        <v>0</v>
      </c>
      <c r="AD188" s="111">
        <v>0</v>
      </c>
      <c r="AE188" s="111">
        <v>3595</v>
      </c>
      <c r="AF188" s="112">
        <f t="shared" si="13"/>
        <v>3610</v>
      </c>
      <c r="AL188" s="142">
        <v>5307.5999999999995</v>
      </c>
    </row>
    <row r="189" spans="1:38" x14ac:dyDescent="0.25">
      <c r="A189">
        <v>188</v>
      </c>
      <c r="B189">
        <v>176</v>
      </c>
      <c r="C189">
        <v>2</v>
      </c>
      <c r="D189" t="s">
        <v>5</v>
      </c>
      <c r="E189" t="s">
        <v>259</v>
      </c>
      <c r="F189" t="s">
        <v>260</v>
      </c>
      <c r="G189" t="s">
        <v>373</v>
      </c>
      <c r="H189" t="s">
        <v>371</v>
      </c>
      <c r="I189" t="s">
        <v>329</v>
      </c>
      <c r="J189" s="113">
        <v>0</v>
      </c>
      <c r="K189" s="113">
        <v>0</v>
      </c>
      <c r="L189" s="113">
        <v>0</v>
      </c>
      <c r="M189" s="113">
        <v>23</v>
      </c>
      <c r="N189" s="113">
        <v>0</v>
      </c>
      <c r="O189" s="113">
        <v>0</v>
      </c>
      <c r="P189" s="132">
        <f t="shared" si="10"/>
        <v>23</v>
      </c>
      <c r="Q189" s="113">
        <v>0</v>
      </c>
      <c r="R189" s="113">
        <v>0</v>
      </c>
      <c r="S189" s="113">
        <v>0</v>
      </c>
      <c r="T189" s="113">
        <v>23</v>
      </c>
      <c r="U189" s="113">
        <v>0</v>
      </c>
      <c r="V189" s="113">
        <v>0</v>
      </c>
      <c r="W189" s="113">
        <v>25031.570863271896</v>
      </c>
      <c r="X189" s="114">
        <f t="shared" si="12"/>
        <v>25054.570863271896</v>
      </c>
      <c r="Y189" s="113">
        <v>0</v>
      </c>
      <c r="Z189" s="113">
        <v>0</v>
      </c>
      <c r="AA189" s="113">
        <v>0</v>
      </c>
      <c r="AB189" s="113">
        <v>18</v>
      </c>
      <c r="AC189" s="113">
        <v>0</v>
      </c>
      <c r="AD189" s="113">
        <v>0</v>
      </c>
      <c r="AE189" s="113">
        <v>3576</v>
      </c>
      <c r="AF189" s="115">
        <f t="shared" si="13"/>
        <v>3594</v>
      </c>
      <c r="AL189" s="141">
        <v>610.94999999999993</v>
      </c>
    </row>
    <row r="190" spans="1:38" x14ac:dyDescent="0.25">
      <c r="A190" s="108">
        <v>189</v>
      </c>
      <c r="B190" s="108">
        <v>177</v>
      </c>
      <c r="C190" s="108">
        <v>3</v>
      </c>
      <c r="D190" s="108" t="s">
        <v>5</v>
      </c>
      <c r="E190" s="108" t="s">
        <v>259</v>
      </c>
      <c r="F190" s="108" t="s">
        <v>260</v>
      </c>
      <c r="G190" s="108" t="s">
        <v>369</v>
      </c>
      <c r="H190" s="108" t="s">
        <v>370</v>
      </c>
      <c r="I190" s="108" t="s">
        <v>329</v>
      </c>
      <c r="J190" s="133">
        <v>0</v>
      </c>
      <c r="K190" s="133">
        <v>0</v>
      </c>
      <c r="L190" s="133">
        <v>0</v>
      </c>
      <c r="M190" s="133">
        <v>24</v>
      </c>
      <c r="N190" s="133">
        <v>0</v>
      </c>
      <c r="O190" s="133">
        <v>0</v>
      </c>
      <c r="P190" s="132">
        <f t="shared" si="10"/>
        <v>24</v>
      </c>
      <c r="Q190" s="109">
        <v>0</v>
      </c>
      <c r="R190" s="109">
        <v>0</v>
      </c>
      <c r="S190" s="109">
        <v>0</v>
      </c>
      <c r="T190" s="109">
        <v>24</v>
      </c>
      <c r="U190" s="109">
        <v>0</v>
      </c>
      <c r="V190" s="109">
        <v>0</v>
      </c>
      <c r="W190" s="109">
        <v>22824.398625429552</v>
      </c>
      <c r="X190" s="110">
        <f t="shared" si="12"/>
        <v>22848.398625429552</v>
      </c>
      <c r="Y190" s="111">
        <v>0</v>
      </c>
      <c r="Z190" s="111">
        <v>0</v>
      </c>
      <c r="AA190" s="111">
        <v>0</v>
      </c>
      <c r="AB190" s="111">
        <v>19</v>
      </c>
      <c r="AC190" s="111">
        <v>0</v>
      </c>
      <c r="AD190" s="111">
        <v>0</v>
      </c>
      <c r="AE190" s="111">
        <v>3261</v>
      </c>
      <c r="AF190" s="112">
        <f t="shared" si="13"/>
        <v>3280</v>
      </c>
      <c r="AL190" s="142">
        <v>600.44999999999993</v>
      </c>
    </row>
    <row r="191" spans="1:38" x14ac:dyDescent="0.25">
      <c r="A191">
        <v>190</v>
      </c>
      <c r="B191">
        <v>178</v>
      </c>
      <c r="C191">
        <v>4</v>
      </c>
      <c r="D191" t="s">
        <v>5</v>
      </c>
      <c r="E191" t="s">
        <v>259</v>
      </c>
      <c r="F191" t="s">
        <v>260</v>
      </c>
      <c r="G191" t="s">
        <v>373</v>
      </c>
      <c r="H191" t="s">
        <v>370</v>
      </c>
      <c r="I191" t="s">
        <v>329</v>
      </c>
      <c r="J191" s="113">
        <v>0</v>
      </c>
      <c r="K191" s="113">
        <v>0</v>
      </c>
      <c r="L191" s="113">
        <v>0</v>
      </c>
      <c r="M191" s="113">
        <v>75</v>
      </c>
      <c r="N191" s="113">
        <v>0</v>
      </c>
      <c r="O191" s="113">
        <v>0</v>
      </c>
      <c r="P191" s="132">
        <f t="shared" si="10"/>
        <v>75</v>
      </c>
      <c r="Q191" s="113">
        <v>0</v>
      </c>
      <c r="R191" s="113">
        <v>0</v>
      </c>
      <c r="S191" s="113">
        <v>0</v>
      </c>
      <c r="T191" s="113">
        <v>75</v>
      </c>
      <c r="U191" s="113">
        <v>0</v>
      </c>
      <c r="V191" s="113">
        <v>0</v>
      </c>
      <c r="W191" s="113">
        <v>21232.59007601791</v>
      </c>
      <c r="X191" s="114">
        <f t="shared" si="12"/>
        <v>21307.59007601791</v>
      </c>
      <c r="Y191" s="113">
        <v>0</v>
      </c>
      <c r="Z191" s="113">
        <v>0</v>
      </c>
      <c r="AA191" s="113">
        <v>0</v>
      </c>
      <c r="AB191" s="113">
        <v>60</v>
      </c>
      <c r="AC191" s="113">
        <v>0</v>
      </c>
      <c r="AD191" s="113">
        <v>0</v>
      </c>
      <c r="AE191" s="113">
        <v>3033</v>
      </c>
      <c r="AF191" s="115">
        <f t="shared" si="13"/>
        <v>3093</v>
      </c>
    </row>
    <row r="192" spans="1:38" x14ac:dyDescent="0.25">
      <c r="A192" s="108">
        <v>191</v>
      </c>
      <c r="B192" s="108">
        <v>179</v>
      </c>
      <c r="C192" s="108">
        <v>5</v>
      </c>
      <c r="D192" s="108" t="s">
        <v>5</v>
      </c>
      <c r="E192" s="108" t="s">
        <v>259</v>
      </c>
      <c r="F192" s="108" t="s">
        <v>260</v>
      </c>
      <c r="G192" s="108" t="s">
        <v>369</v>
      </c>
      <c r="H192" s="108" t="s">
        <v>372</v>
      </c>
      <c r="I192" s="108" t="s">
        <v>329</v>
      </c>
      <c r="J192" s="133">
        <v>0</v>
      </c>
      <c r="K192" s="133">
        <v>0</v>
      </c>
      <c r="L192" s="133">
        <v>0</v>
      </c>
      <c r="M192" s="133">
        <v>2</v>
      </c>
      <c r="N192" s="133">
        <v>0</v>
      </c>
      <c r="O192" s="133">
        <v>0</v>
      </c>
      <c r="P192" s="132">
        <f t="shared" si="10"/>
        <v>2</v>
      </c>
      <c r="Q192" s="109">
        <v>0</v>
      </c>
      <c r="R192" s="109">
        <v>0</v>
      </c>
      <c r="S192" s="109">
        <v>0</v>
      </c>
      <c r="T192" s="109">
        <v>2</v>
      </c>
      <c r="U192" s="109">
        <v>0</v>
      </c>
      <c r="V192" s="109">
        <v>0</v>
      </c>
      <c r="W192" s="109">
        <v>1617.2368009996876</v>
      </c>
      <c r="X192" s="110">
        <f t="shared" si="12"/>
        <v>1619.2368009996876</v>
      </c>
      <c r="Y192" s="111">
        <v>0</v>
      </c>
      <c r="Z192" s="111">
        <v>0</v>
      </c>
      <c r="AA192" s="111">
        <v>0</v>
      </c>
      <c r="AB192" s="111">
        <v>2</v>
      </c>
      <c r="AC192" s="111">
        <v>0</v>
      </c>
      <c r="AD192" s="111">
        <v>0</v>
      </c>
      <c r="AE192" s="111">
        <v>231</v>
      </c>
      <c r="AF192" s="112">
        <f t="shared" si="13"/>
        <v>233</v>
      </c>
    </row>
    <row r="193" spans="1:32" x14ac:dyDescent="0.25">
      <c r="A193">
        <v>192</v>
      </c>
      <c r="B193">
        <v>180</v>
      </c>
      <c r="C193">
        <v>6</v>
      </c>
      <c r="D193" t="s">
        <v>5</v>
      </c>
      <c r="E193" t="s">
        <v>259</v>
      </c>
      <c r="F193" t="s">
        <v>260</v>
      </c>
      <c r="G193" t="s">
        <v>373</v>
      </c>
      <c r="H193" t="s">
        <v>372</v>
      </c>
      <c r="I193" t="s">
        <v>329</v>
      </c>
      <c r="J193" s="113">
        <v>0</v>
      </c>
      <c r="K193" s="113">
        <v>0</v>
      </c>
      <c r="L193" s="113">
        <v>0</v>
      </c>
      <c r="M193" s="113">
        <v>5</v>
      </c>
      <c r="N193" s="113">
        <v>0</v>
      </c>
      <c r="O193" s="113">
        <v>0</v>
      </c>
      <c r="P193" s="132">
        <f t="shared" si="10"/>
        <v>5</v>
      </c>
      <c r="Q193" s="113">
        <v>0</v>
      </c>
      <c r="R193" s="113">
        <v>0</v>
      </c>
      <c r="S193" s="113">
        <v>0</v>
      </c>
      <c r="T193" s="113">
        <v>5</v>
      </c>
      <c r="U193" s="113">
        <v>0</v>
      </c>
      <c r="V193" s="113">
        <v>0</v>
      </c>
      <c r="W193" s="113">
        <v>1800.3202124336144</v>
      </c>
      <c r="X193" s="114">
        <f t="shared" si="12"/>
        <v>1805.3202124336144</v>
      </c>
      <c r="Y193" s="113">
        <v>0</v>
      </c>
      <c r="Z193" s="113">
        <v>0</v>
      </c>
      <c r="AA193" s="113">
        <v>0</v>
      </c>
      <c r="AB193" s="113">
        <v>4</v>
      </c>
      <c r="AC193" s="113">
        <v>0</v>
      </c>
      <c r="AD193" s="113">
        <v>0</v>
      </c>
      <c r="AE193" s="113">
        <v>257</v>
      </c>
      <c r="AF193" s="115">
        <f t="shared" si="13"/>
        <v>261</v>
      </c>
    </row>
    <row r="194" spans="1:32" x14ac:dyDescent="0.25">
      <c r="A194" s="108">
        <v>193</v>
      </c>
      <c r="B194" s="108">
        <v>181</v>
      </c>
      <c r="C194" s="108">
        <v>1</v>
      </c>
      <c r="D194" s="108" t="s">
        <v>5</v>
      </c>
      <c r="E194" s="108" t="s">
        <v>261</v>
      </c>
      <c r="F194" s="108" t="s">
        <v>262</v>
      </c>
      <c r="G194" s="108" t="s">
        <v>369</v>
      </c>
      <c r="H194" s="108" t="s">
        <v>371</v>
      </c>
      <c r="I194" s="108" t="s">
        <v>329</v>
      </c>
      <c r="J194" s="133">
        <v>0</v>
      </c>
      <c r="K194" s="133">
        <v>0</v>
      </c>
      <c r="L194" s="133">
        <v>0</v>
      </c>
      <c r="M194" s="133">
        <v>0</v>
      </c>
      <c r="N194" s="133">
        <v>0</v>
      </c>
      <c r="O194" s="133">
        <v>0</v>
      </c>
      <c r="P194" s="132">
        <f t="shared" si="10"/>
        <v>0</v>
      </c>
      <c r="Q194" s="109">
        <v>0</v>
      </c>
      <c r="R194" s="109">
        <v>0</v>
      </c>
      <c r="S194" s="109">
        <v>0</v>
      </c>
      <c r="T194" s="109">
        <v>0</v>
      </c>
      <c r="U194" s="109">
        <v>0</v>
      </c>
      <c r="V194" s="109">
        <v>0</v>
      </c>
      <c r="W194" s="109">
        <v>586.41836734693868</v>
      </c>
      <c r="X194" s="110">
        <f t="shared" ref="X194" si="15">SUM(Q194:W194)</f>
        <v>586.41836734693868</v>
      </c>
      <c r="Y194" s="111">
        <v>0</v>
      </c>
      <c r="Z194" s="111">
        <v>0</v>
      </c>
      <c r="AA194" s="111">
        <v>0</v>
      </c>
      <c r="AB194" s="111">
        <v>0</v>
      </c>
      <c r="AC194" s="111">
        <v>0</v>
      </c>
      <c r="AD194" s="111">
        <v>0</v>
      </c>
      <c r="AE194" s="111">
        <v>220</v>
      </c>
      <c r="AF194" s="112">
        <f t="shared" si="13"/>
        <v>220</v>
      </c>
    </row>
    <row r="195" spans="1:32" x14ac:dyDescent="0.25">
      <c r="A195">
        <v>194</v>
      </c>
      <c r="B195">
        <v>182</v>
      </c>
      <c r="C195">
        <v>2</v>
      </c>
      <c r="D195" t="s">
        <v>5</v>
      </c>
      <c r="E195" t="s">
        <v>261</v>
      </c>
      <c r="F195" t="s">
        <v>262</v>
      </c>
      <c r="G195" t="s">
        <v>373</v>
      </c>
      <c r="H195" t="s">
        <v>371</v>
      </c>
      <c r="I195" t="s">
        <v>329</v>
      </c>
      <c r="J195" s="113">
        <v>0</v>
      </c>
      <c r="K195" s="113">
        <v>0</v>
      </c>
      <c r="L195" s="113">
        <v>0</v>
      </c>
      <c r="M195" s="113">
        <v>0</v>
      </c>
      <c r="N195" s="113">
        <v>0</v>
      </c>
      <c r="O195" s="113">
        <v>0</v>
      </c>
      <c r="P195" s="132">
        <f t="shared" ref="P195:P258" si="16">SUM(J195:O195)</f>
        <v>0</v>
      </c>
      <c r="Q195" s="113">
        <v>0</v>
      </c>
      <c r="R195" s="113">
        <v>0</v>
      </c>
      <c r="S195" s="113">
        <v>0</v>
      </c>
      <c r="T195" s="113">
        <v>0</v>
      </c>
      <c r="U195" s="113">
        <v>0</v>
      </c>
      <c r="V195" s="113">
        <v>0</v>
      </c>
      <c r="W195" s="113">
        <v>582.54761904761904</v>
      </c>
      <c r="X195" s="114">
        <f t="shared" ref="X195:X258" si="17">SUM(Q195:W195)</f>
        <v>582.54761904761904</v>
      </c>
      <c r="Y195" s="113">
        <v>0</v>
      </c>
      <c r="Z195" s="113">
        <v>0</v>
      </c>
      <c r="AA195" s="113">
        <v>0</v>
      </c>
      <c r="AB195" s="113">
        <v>0</v>
      </c>
      <c r="AC195" s="113">
        <v>0</v>
      </c>
      <c r="AD195" s="113">
        <v>0</v>
      </c>
      <c r="AE195" s="113">
        <v>219</v>
      </c>
      <c r="AF195" s="115">
        <f t="shared" ref="AF195:AF258" si="18">SUM(Y195:AE195)</f>
        <v>219</v>
      </c>
    </row>
    <row r="196" spans="1:32" x14ac:dyDescent="0.25">
      <c r="A196" s="108">
        <v>195</v>
      </c>
      <c r="B196" s="108">
        <v>183</v>
      </c>
      <c r="C196" s="108">
        <v>3</v>
      </c>
      <c r="D196" s="108" t="s">
        <v>5</v>
      </c>
      <c r="E196" s="108" t="s">
        <v>261</v>
      </c>
      <c r="F196" s="108" t="s">
        <v>262</v>
      </c>
      <c r="G196" s="108" t="s">
        <v>369</v>
      </c>
      <c r="H196" s="108" t="s">
        <v>370</v>
      </c>
      <c r="I196" s="108" t="s">
        <v>329</v>
      </c>
      <c r="J196" s="133">
        <v>0</v>
      </c>
      <c r="K196" s="133">
        <v>0</v>
      </c>
      <c r="L196" s="133">
        <v>0</v>
      </c>
      <c r="M196" s="133">
        <v>0</v>
      </c>
      <c r="N196" s="133">
        <v>0</v>
      </c>
      <c r="O196" s="133">
        <v>0</v>
      </c>
      <c r="P196" s="132">
        <f t="shared" si="16"/>
        <v>0</v>
      </c>
      <c r="Q196" s="109">
        <v>0</v>
      </c>
      <c r="R196" s="109">
        <v>0</v>
      </c>
      <c r="S196" s="109">
        <v>0</v>
      </c>
      <c r="T196" s="109">
        <v>0</v>
      </c>
      <c r="U196" s="109">
        <v>0</v>
      </c>
      <c r="V196" s="109">
        <v>0</v>
      </c>
      <c r="W196" s="109">
        <v>532.22789115646265</v>
      </c>
      <c r="X196" s="110">
        <f t="shared" si="17"/>
        <v>532.22789115646265</v>
      </c>
      <c r="Y196" s="111">
        <v>0</v>
      </c>
      <c r="Z196" s="111">
        <v>0</v>
      </c>
      <c r="AA196" s="111">
        <v>0</v>
      </c>
      <c r="AB196" s="111">
        <v>0</v>
      </c>
      <c r="AC196" s="111">
        <v>0</v>
      </c>
      <c r="AD196" s="111">
        <v>0</v>
      </c>
      <c r="AE196" s="111">
        <v>199</v>
      </c>
      <c r="AF196" s="112">
        <f t="shared" si="18"/>
        <v>199</v>
      </c>
    </row>
    <row r="197" spans="1:32" x14ac:dyDescent="0.25">
      <c r="A197">
        <v>196</v>
      </c>
      <c r="B197">
        <v>184</v>
      </c>
      <c r="C197">
        <v>4</v>
      </c>
      <c r="D197" t="s">
        <v>5</v>
      </c>
      <c r="E197" t="s">
        <v>261</v>
      </c>
      <c r="F197" t="s">
        <v>262</v>
      </c>
      <c r="G197" t="s">
        <v>373</v>
      </c>
      <c r="H197" t="s">
        <v>370</v>
      </c>
      <c r="I197" t="s">
        <v>329</v>
      </c>
      <c r="J197" s="113">
        <v>0</v>
      </c>
      <c r="K197" s="113">
        <v>0</v>
      </c>
      <c r="L197" s="113">
        <v>0</v>
      </c>
      <c r="M197" s="113">
        <v>0</v>
      </c>
      <c r="N197" s="113">
        <v>0</v>
      </c>
      <c r="O197" s="113">
        <v>0</v>
      </c>
      <c r="P197" s="132">
        <f t="shared" si="16"/>
        <v>0</v>
      </c>
      <c r="Q197" s="113">
        <v>0</v>
      </c>
      <c r="R197" s="113">
        <v>0</v>
      </c>
      <c r="S197" s="113">
        <v>0</v>
      </c>
      <c r="T197" s="113">
        <v>0</v>
      </c>
      <c r="U197" s="113">
        <v>0</v>
      </c>
      <c r="V197" s="113">
        <v>0</v>
      </c>
      <c r="W197" s="113">
        <v>493.5204081632653</v>
      </c>
      <c r="X197" s="114">
        <f t="shared" si="17"/>
        <v>493.5204081632653</v>
      </c>
      <c r="Y197" s="113">
        <v>0</v>
      </c>
      <c r="Z197" s="113">
        <v>0</v>
      </c>
      <c r="AA197" s="113">
        <v>0</v>
      </c>
      <c r="AB197" s="113">
        <v>0</v>
      </c>
      <c r="AC197" s="113">
        <v>0</v>
      </c>
      <c r="AD197" s="113">
        <v>0</v>
      </c>
      <c r="AE197" s="113">
        <v>186</v>
      </c>
      <c r="AF197" s="115">
        <f t="shared" si="18"/>
        <v>186</v>
      </c>
    </row>
    <row r="198" spans="1:32" x14ac:dyDescent="0.25">
      <c r="A198" s="108">
        <v>197</v>
      </c>
      <c r="B198" s="108">
        <v>185</v>
      </c>
      <c r="C198" s="108">
        <v>5</v>
      </c>
      <c r="D198" s="108" t="s">
        <v>5</v>
      </c>
      <c r="E198" s="108" t="s">
        <v>261</v>
      </c>
      <c r="F198" s="108" t="s">
        <v>262</v>
      </c>
      <c r="G198" s="108" t="s">
        <v>369</v>
      </c>
      <c r="H198" s="108" t="s">
        <v>372</v>
      </c>
      <c r="I198" s="108" t="s">
        <v>329</v>
      </c>
      <c r="J198" s="133">
        <v>0</v>
      </c>
      <c r="K198" s="133">
        <v>0</v>
      </c>
      <c r="L198" s="133">
        <v>0</v>
      </c>
      <c r="M198" s="133">
        <v>0</v>
      </c>
      <c r="N198" s="133">
        <v>0</v>
      </c>
      <c r="O198" s="133">
        <v>0</v>
      </c>
      <c r="P198" s="132">
        <f t="shared" si="16"/>
        <v>0</v>
      </c>
      <c r="Q198" s="109">
        <v>0</v>
      </c>
      <c r="R198" s="109">
        <v>0</v>
      </c>
      <c r="S198" s="109">
        <v>0</v>
      </c>
      <c r="T198" s="109">
        <v>0</v>
      </c>
      <c r="U198" s="109">
        <v>0</v>
      </c>
      <c r="V198" s="109">
        <v>0</v>
      </c>
      <c r="W198" s="109">
        <v>38.707482993197281</v>
      </c>
      <c r="X198" s="110">
        <f t="shared" si="17"/>
        <v>38.707482993197281</v>
      </c>
      <c r="Y198" s="111">
        <v>0</v>
      </c>
      <c r="Z198" s="111">
        <v>0</v>
      </c>
      <c r="AA198" s="111">
        <v>0</v>
      </c>
      <c r="AB198" s="111">
        <v>0</v>
      </c>
      <c r="AC198" s="111">
        <v>0</v>
      </c>
      <c r="AD198" s="111">
        <v>0</v>
      </c>
      <c r="AE198" s="111">
        <v>14</v>
      </c>
      <c r="AF198" s="112">
        <f t="shared" si="18"/>
        <v>14</v>
      </c>
    </row>
    <row r="199" spans="1:32" x14ac:dyDescent="0.25">
      <c r="A199">
        <v>198</v>
      </c>
      <c r="B199">
        <v>186</v>
      </c>
      <c r="C199">
        <v>6</v>
      </c>
      <c r="D199" t="s">
        <v>5</v>
      </c>
      <c r="E199" t="s">
        <v>261</v>
      </c>
      <c r="F199" t="s">
        <v>262</v>
      </c>
      <c r="G199" t="s">
        <v>373</v>
      </c>
      <c r="H199" t="s">
        <v>372</v>
      </c>
      <c r="I199" t="s">
        <v>329</v>
      </c>
      <c r="J199" s="113">
        <v>0</v>
      </c>
      <c r="K199" s="113">
        <v>0</v>
      </c>
      <c r="L199" s="113">
        <v>0</v>
      </c>
      <c r="M199" s="113">
        <v>0</v>
      </c>
      <c r="N199" s="113">
        <v>0</v>
      </c>
      <c r="O199" s="113">
        <v>0</v>
      </c>
      <c r="P199" s="132">
        <f t="shared" si="16"/>
        <v>0</v>
      </c>
      <c r="Q199" s="113">
        <v>0</v>
      </c>
      <c r="R199" s="113">
        <v>0</v>
      </c>
      <c r="S199" s="113">
        <v>0</v>
      </c>
      <c r="T199" s="113">
        <v>0</v>
      </c>
      <c r="U199" s="113">
        <v>0</v>
      </c>
      <c r="V199" s="113">
        <v>0</v>
      </c>
      <c r="W199" s="113">
        <v>42.578231292517003</v>
      </c>
      <c r="X199" s="114">
        <f t="shared" si="17"/>
        <v>42.578231292517003</v>
      </c>
      <c r="Y199" s="113">
        <v>0</v>
      </c>
      <c r="Z199" s="113">
        <v>0</v>
      </c>
      <c r="AA199" s="113">
        <v>0</v>
      </c>
      <c r="AB199" s="113">
        <v>0</v>
      </c>
      <c r="AC199" s="113">
        <v>0</v>
      </c>
      <c r="AD199" s="113">
        <v>0</v>
      </c>
      <c r="AE199" s="113">
        <v>16</v>
      </c>
      <c r="AF199" s="115">
        <f t="shared" si="18"/>
        <v>16</v>
      </c>
    </row>
    <row r="200" spans="1:32" x14ac:dyDescent="0.25">
      <c r="A200" s="108">
        <v>199</v>
      </c>
      <c r="B200" s="108">
        <v>187</v>
      </c>
      <c r="C200" s="108">
        <v>1</v>
      </c>
      <c r="D200" s="108" t="s">
        <v>5</v>
      </c>
      <c r="E200" s="108" t="s">
        <v>263</v>
      </c>
      <c r="F200" s="108" t="s">
        <v>264</v>
      </c>
      <c r="G200" s="108" t="s">
        <v>369</v>
      </c>
      <c r="H200" s="108" t="s">
        <v>371</v>
      </c>
      <c r="I200" s="108" t="s">
        <v>329</v>
      </c>
      <c r="J200" s="133">
        <v>0</v>
      </c>
      <c r="K200" s="133">
        <v>0</v>
      </c>
      <c r="L200" s="133">
        <v>0</v>
      </c>
      <c r="M200" s="133">
        <v>0</v>
      </c>
      <c r="N200" s="133">
        <v>0</v>
      </c>
      <c r="O200" s="133">
        <v>0</v>
      </c>
      <c r="P200" s="132">
        <f t="shared" si="16"/>
        <v>0</v>
      </c>
      <c r="Q200" s="109">
        <v>0</v>
      </c>
      <c r="R200" s="109">
        <v>0</v>
      </c>
      <c r="S200" s="109">
        <v>0</v>
      </c>
      <c r="T200" s="109">
        <v>0</v>
      </c>
      <c r="U200" s="109">
        <v>0</v>
      </c>
      <c r="V200" s="109">
        <v>0</v>
      </c>
      <c r="W200" s="109">
        <v>28073.96877036869</v>
      </c>
      <c r="X200" s="110">
        <f t="shared" si="17"/>
        <v>28073.96877036869</v>
      </c>
      <c r="Y200" s="111">
        <v>0</v>
      </c>
      <c r="Z200" s="111">
        <v>0</v>
      </c>
      <c r="AA200" s="111">
        <v>0</v>
      </c>
      <c r="AB200" s="111">
        <v>0</v>
      </c>
      <c r="AC200" s="111">
        <v>0</v>
      </c>
      <c r="AD200" s="111">
        <v>0</v>
      </c>
      <c r="AE200" s="111">
        <v>6605</v>
      </c>
      <c r="AF200" s="112">
        <f t="shared" si="18"/>
        <v>6605</v>
      </c>
    </row>
    <row r="201" spans="1:32" x14ac:dyDescent="0.25">
      <c r="A201">
        <v>200</v>
      </c>
      <c r="B201">
        <v>188</v>
      </c>
      <c r="C201">
        <v>2</v>
      </c>
      <c r="D201" t="s">
        <v>5</v>
      </c>
      <c r="E201" t="s">
        <v>263</v>
      </c>
      <c r="F201" t="s">
        <v>264</v>
      </c>
      <c r="G201" t="s">
        <v>373</v>
      </c>
      <c r="H201" t="s">
        <v>371</v>
      </c>
      <c r="I201" t="s">
        <v>329</v>
      </c>
      <c r="J201" s="113">
        <v>0</v>
      </c>
      <c r="K201" s="113">
        <v>0</v>
      </c>
      <c r="L201" s="113">
        <v>0</v>
      </c>
      <c r="M201" s="113">
        <v>0</v>
      </c>
      <c r="N201" s="113">
        <v>0</v>
      </c>
      <c r="O201" s="113">
        <v>0</v>
      </c>
      <c r="P201" s="132">
        <f t="shared" si="16"/>
        <v>0</v>
      </c>
      <c r="Q201" s="113">
        <v>0</v>
      </c>
      <c r="R201" s="113">
        <v>0</v>
      </c>
      <c r="S201" s="113">
        <v>0</v>
      </c>
      <c r="T201" s="113">
        <v>0</v>
      </c>
      <c r="U201" s="113">
        <v>0</v>
      </c>
      <c r="V201" s="113">
        <v>0</v>
      </c>
      <c r="W201" s="113">
        <v>27922.66823476068</v>
      </c>
      <c r="X201" s="114">
        <f t="shared" si="17"/>
        <v>27922.66823476068</v>
      </c>
      <c r="Y201" s="113">
        <v>0</v>
      </c>
      <c r="Z201" s="113">
        <v>0</v>
      </c>
      <c r="AA201" s="113">
        <v>0</v>
      </c>
      <c r="AB201" s="113">
        <v>0</v>
      </c>
      <c r="AC201" s="113">
        <v>0</v>
      </c>
      <c r="AD201" s="113">
        <v>0</v>
      </c>
      <c r="AE201" s="113">
        <v>6570</v>
      </c>
      <c r="AF201" s="115">
        <f t="shared" si="18"/>
        <v>6570</v>
      </c>
    </row>
    <row r="202" spans="1:32" x14ac:dyDescent="0.25">
      <c r="A202" s="108">
        <v>201</v>
      </c>
      <c r="B202" s="108">
        <v>189</v>
      </c>
      <c r="C202" s="108">
        <v>3</v>
      </c>
      <c r="D202" s="108" t="s">
        <v>5</v>
      </c>
      <c r="E202" s="108" t="s">
        <v>263</v>
      </c>
      <c r="F202" s="108" t="s">
        <v>264</v>
      </c>
      <c r="G202" s="108" t="s">
        <v>369</v>
      </c>
      <c r="H202" s="108" t="s">
        <v>370</v>
      </c>
      <c r="I202" s="108" t="s">
        <v>329</v>
      </c>
      <c r="J202" s="133">
        <v>0</v>
      </c>
      <c r="K202" s="133">
        <v>0</v>
      </c>
      <c r="L202" s="133">
        <v>0</v>
      </c>
      <c r="M202" s="133">
        <v>0</v>
      </c>
      <c r="N202" s="133">
        <v>0</v>
      </c>
      <c r="O202" s="133">
        <v>0</v>
      </c>
      <c r="P202" s="132">
        <f t="shared" si="16"/>
        <v>0</v>
      </c>
      <c r="Q202" s="109">
        <v>0</v>
      </c>
      <c r="R202" s="109">
        <v>0</v>
      </c>
      <c r="S202" s="109">
        <v>0</v>
      </c>
      <c r="T202" s="109">
        <v>0</v>
      </c>
      <c r="U202" s="109">
        <v>0</v>
      </c>
      <c r="V202" s="109">
        <v>0</v>
      </c>
      <c r="W202" s="109">
        <v>25461.718706605832</v>
      </c>
      <c r="X202" s="110">
        <f t="shared" si="17"/>
        <v>25461.718706605832</v>
      </c>
      <c r="Y202" s="111">
        <v>0</v>
      </c>
      <c r="Z202" s="111">
        <v>0</v>
      </c>
      <c r="AA202" s="111">
        <v>0</v>
      </c>
      <c r="AB202" s="111">
        <v>0</v>
      </c>
      <c r="AC202" s="111">
        <v>0</v>
      </c>
      <c r="AD202" s="111">
        <v>0</v>
      </c>
      <c r="AE202" s="111">
        <v>5991</v>
      </c>
      <c r="AF202" s="112">
        <f t="shared" si="18"/>
        <v>5991</v>
      </c>
    </row>
    <row r="203" spans="1:32" x14ac:dyDescent="0.25">
      <c r="A203">
        <v>202</v>
      </c>
      <c r="B203">
        <v>190</v>
      </c>
      <c r="C203">
        <v>4</v>
      </c>
      <c r="D203" t="s">
        <v>5</v>
      </c>
      <c r="E203" t="s">
        <v>263</v>
      </c>
      <c r="F203" t="s">
        <v>264</v>
      </c>
      <c r="G203" t="s">
        <v>373</v>
      </c>
      <c r="H203" t="s">
        <v>370</v>
      </c>
      <c r="I203" t="s">
        <v>329</v>
      </c>
      <c r="J203" s="113">
        <v>0</v>
      </c>
      <c r="K203" s="113">
        <v>0</v>
      </c>
      <c r="L203" s="113">
        <v>0</v>
      </c>
      <c r="M203" s="113">
        <v>0</v>
      </c>
      <c r="N203" s="113">
        <v>0</v>
      </c>
      <c r="O203" s="113">
        <v>0</v>
      </c>
      <c r="P203" s="132">
        <f t="shared" si="16"/>
        <v>0</v>
      </c>
      <c r="Q203" s="113">
        <v>0</v>
      </c>
      <c r="R203" s="113">
        <v>0</v>
      </c>
      <c r="S203" s="113">
        <v>0</v>
      </c>
      <c r="T203" s="113">
        <v>0</v>
      </c>
      <c r="U203" s="113">
        <v>0</v>
      </c>
      <c r="V203" s="113">
        <v>0</v>
      </c>
      <c r="W203" s="113">
        <v>23683.165471703462</v>
      </c>
      <c r="X203" s="114">
        <f t="shared" si="17"/>
        <v>23683.165471703462</v>
      </c>
      <c r="Y203" s="113">
        <v>0</v>
      </c>
      <c r="Z203" s="113">
        <v>0</v>
      </c>
      <c r="AA203" s="113">
        <v>0</v>
      </c>
      <c r="AB203" s="113">
        <v>0</v>
      </c>
      <c r="AC203" s="113">
        <v>0</v>
      </c>
      <c r="AD203" s="113">
        <v>0</v>
      </c>
      <c r="AE203" s="113">
        <v>5573</v>
      </c>
      <c r="AF203" s="115">
        <f t="shared" si="18"/>
        <v>5573</v>
      </c>
    </row>
    <row r="204" spans="1:32" x14ac:dyDescent="0.25">
      <c r="A204" s="108">
        <v>203</v>
      </c>
      <c r="B204" s="108">
        <v>191</v>
      </c>
      <c r="C204" s="108">
        <v>5</v>
      </c>
      <c r="D204" s="108" t="s">
        <v>5</v>
      </c>
      <c r="E204" s="108" t="s">
        <v>263</v>
      </c>
      <c r="F204" s="108" t="s">
        <v>264</v>
      </c>
      <c r="G204" s="108" t="s">
        <v>369</v>
      </c>
      <c r="H204" s="108" t="s">
        <v>372</v>
      </c>
      <c r="I204" s="108" t="s">
        <v>329</v>
      </c>
      <c r="J204" s="133">
        <v>0</v>
      </c>
      <c r="K204" s="133">
        <v>0</v>
      </c>
      <c r="L204" s="133">
        <v>0</v>
      </c>
      <c r="M204" s="133">
        <v>0</v>
      </c>
      <c r="N204" s="133">
        <v>0</v>
      </c>
      <c r="O204" s="133">
        <v>0</v>
      </c>
      <c r="P204" s="132">
        <f t="shared" si="16"/>
        <v>0</v>
      </c>
      <c r="Q204" s="109">
        <v>0</v>
      </c>
      <c r="R204" s="109">
        <v>0</v>
      </c>
      <c r="S204" s="109">
        <v>0</v>
      </c>
      <c r="T204" s="109">
        <v>0</v>
      </c>
      <c r="U204" s="109">
        <v>0</v>
      </c>
      <c r="V204" s="109">
        <v>0</v>
      </c>
      <c r="W204" s="109">
        <v>1806.3431291977217</v>
      </c>
      <c r="X204" s="110">
        <f t="shared" si="17"/>
        <v>1806.3431291977217</v>
      </c>
      <c r="Y204" s="111">
        <v>0</v>
      </c>
      <c r="Z204" s="111">
        <v>0</v>
      </c>
      <c r="AA204" s="111">
        <v>0</v>
      </c>
      <c r="AB204" s="111">
        <v>0</v>
      </c>
      <c r="AC204" s="111">
        <v>0</v>
      </c>
      <c r="AD204" s="111">
        <v>0</v>
      </c>
      <c r="AE204" s="111">
        <v>425</v>
      </c>
      <c r="AF204" s="112">
        <f t="shared" si="18"/>
        <v>425</v>
      </c>
    </row>
    <row r="205" spans="1:32" x14ac:dyDescent="0.25">
      <c r="A205">
        <v>204</v>
      </c>
      <c r="B205">
        <v>192</v>
      </c>
      <c r="C205">
        <v>6</v>
      </c>
      <c r="D205" t="s">
        <v>5</v>
      </c>
      <c r="E205" t="s">
        <v>263</v>
      </c>
      <c r="F205" t="s">
        <v>264</v>
      </c>
      <c r="G205" t="s">
        <v>373</v>
      </c>
      <c r="H205" t="s">
        <v>372</v>
      </c>
      <c r="I205" t="s">
        <v>329</v>
      </c>
      <c r="J205" s="113">
        <v>0</v>
      </c>
      <c r="K205" s="113">
        <v>0</v>
      </c>
      <c r="L205" s="113">
        <v>0</v>
      </c>
      <c r="M205" s="113">
        <v>0</v>
      </c>
      <c r="N205" s="113">
        <v>0</v>
      </c>
      <c r="O205" s="113">
        <v>0</v>
      </c>
      <c r="P205" s="132">
        <f t="shared" si="16"/>
        <v>0</v>
      </c>
      <c r="Q205" s="113">
        <v>0</v>
      </c>
      <c r="R205" s="113">
        <v>0</v>
      </c>
      <c r="S205" s="113">
        <v>0</v>
      </c>
      <c r="T205" s="113">
        <v>0</v>
      </c>
      <c r="U205" s="113">
        <v>0</v>
      </c>
      <c r="V205" s="113">
        <v>0</v>
      </c>
      <c r="W205" s="113">
        <v>2010.1356873636182</v>
      </c>
      <c r="X205" s="114">
        <f t="shared" si="17"/>
        <v>2010.1356873636182</v>
      </c>
      <c r="Y205" s="113">
        <v>0</v>
      </c>
      <c r="Z205" s="113">
        <v>0</v>
      </c>
      <c r="AA205" s="113">
        <v>0</v>
      </c>
      <c r="AB205" s="113">
        <v>0</v>
      </c>
      <c r="AC205" s="113">
        <v>0</v>
      </c>
      <c r="AD205" s="113">
        <v>0</v>
      </c>
      <c r="AE205" s="113">
        <v>473</v>
      </c>
      <c r="AF205" s="115">
        <f t="shared" si="18"/>
        <v>473</v>
      </c>
    </row>
    <row r="206" spans="1:32" x14ac:dyDescent="0.25">
      <c r="A206" s="108">
        <v>205</v>
      </c>
      <c r="B206" s="108">
        <v>193</v>
      </c>
      <c r="C206" s="108">
        <v>1</v>
      </c>
      <c r="D206" s="108" t="s">
        <v>5</v>
      </c>
      <c r="E206" s="108" t="s">
        <v>265</v>
      </c>
      <c r="F206" s="108" t="s">
        <v>266</v>
      </c>
      <c r="G206" s="108" t="s">
        <v>369</v>
      </c>
      <c r="H206" s="108" t="s">
        <v>371</v>
      </c>
      <c r="I206" s="108" t="s">
        <v>326</v>
      </c>
      <c r="J206" s="133">
        <v>0</v>
      </c>
      <c r="K206" s="133">
        <v>0</v>
      </c>
      <c r="L206" s="133">
        <v>7593</v>
      </c>
      <c r="M206" s="133">
        <v>0</v>
      </c>
      <c r="N206" s="133">
        <v>0</v>
      </c>
      <c r="O206" s="133">
        <v>8758</v>
      </c>
      <c r="P206" s="132">
        <f t="shared" si="16"/>
        <v>16351</v>
      </c>
      <c r="Q206" s="109">
        <v>0</v>
      </c>
      <c r="R206" s="109">
        <v>0</v>
      </c>
      <c r="S206" s="109">
        <v>7593</v>
      </c>
      <c r="T206" s="109">
        <v>0</v>
      </c>
      <c r="U206" s="109">
        <v>0</v>
      </c>
      <c r="V206" s="109">
        <v>8756.5805566255749</v>
      </c>
      <c r="W206" s="109">
        <v>26914.261890285095</v>
      </c>
      <c r="X206" s="110">
        <f t="shared" si="17"/>
        <v>43263.842446910669</v>
      </c>
      <c r="Y206" s="111">
        <v>0</v>
      </c>
      <c r="Z206" s="111">
        <v>0</v>
      </c>
      <c r="AA206" s="111">
        <v>6074</v>
      </c>
      <c r="AB206" s="111">
        <v>0</v>
      </c>
      <c r="AC206" s="111">
        <v>0</v>
      </c>
      <c r="AD206" s="111">
        <v>2102</v>
      </c>
      <c r="AE206" s="111">
        <v>5542</v>
      </c>
      <c r="AF206" s="112">
        <f t="shared" si="18"/>
        <v>13718</v>
      </c>
    </row>
    <row r="207" spans="1:32" x14ac:dyDescent="0.25">
      <c r="A207">
        <v>206</v>
      </c>
      <c r="B207">
        <v>194</v>
      </c>
      <c r="C207">
        <v>2</v>
      </c>
      <c r="D207" t="s">
        <v>5</v>
      </c>
      <c r="E207" t="s">
        <v>265</v>
      </c>
      <c r="F207" t="s">
        <v>266</v>
      </c>
      <c r="G207" t="s">
        <v>373</v>
      </c>
      <c r="H207" t="s">
        <v>371</v>
      </c>
      <c r="I207" t="s">
        <v>326</v>
      </c>
      <c r="J207" s="113">
        <v>0</v>
      </c>
      <c r="K207" s="113">
        <v>0</v>
      </c>
      <c r="L207" s="113">
        <v>7675</v>
      </c>
      <c r="M207" s="113">
        <v>0</v>
      </c>
      <c r="N207" s="113">
        <v>0</v>
      </c>
      <c r="O207" s="113">
        <v>8712</v>
      </c>
      <c r="P207" s="132">
        <f t="shared" si="16"/>
        <v>16387</v>
      </c>
      <c r="Q207" s="113">
        <v>0</v>
      </c>
      <c r="R207" s="113">
        <v>0</v>
      </c>
      <c r="S207" s="113">
        <v>7675</v>
      </c>
      <c r="T207" s="113">
        <v>0</v>
      </c>
      <c r="U207" s="113">
        <v>0</v>
      </c>
      <c r="V207" s="113">
        <v>8710.7517238058535</v>
      </c>
      <c r="W207" s="113">
        <v>26773.109343331984</v>
      </c>
      <c r="X207" s="114">
        <f t="shared" si="17"/>
        <v>43158.861067137841</v>
      </c>
      <c r="Y207" s="113">
        <v>0</v>
      </c>
      <c r="Z207" s="113">
        <v>0</v>
      </c>
      <c r="AA207" s="113">
        <v>6140</v>
      </c>
      <c r="AB207" s="113">
        <v>0</v>
      </c>
      <c r="AC207" s="113">
        <v>0</v>
      </c>
      <c r="AD207" s="113">
        <v>2091</v>
      </c>
      <c r="AE207" s="113">
        <v>5512</v>
      </c>
      <c r="AF207" s="115">
        <f t="shared" si="18"/>
        <v>13743</v>
      </c>
    </row>
    <row r="208" spans="1:32" x14ac:dyDescent="0.25">
      <c r="A208" s="108">
        <v>207</v>
      </c>
      <c r="B208" s="108">
        <v>195</v>
      </c>
      <c r="C208" s="108">
        <v>3</v>
      </c>
      <c r="D208" s="108" t="s">
        <v>5</v>
      </c>
      <c r="E208" s="108" t="s">
        <v>265</v>
      </c>
      <c r="F208" s="108" t="s">
        <v>266</v>
      </c>
      <c r="G208" s="108" t="s">
        <v>369</v>
      </c>
      <c r="H208" s="108" t="s">
        <v>370</v>
      </c>
      <c r="I208" s="108" t="s">
        <v>326</v>
      </c>
      <c r="J208" s="133">
        <v>0</v>
      </c>
      <c r="K208" s="133">
        <v>0</v>
      </c>
      <c r="L208" s="133">
        <v>6430</v>
      </c>
      <c r="M208" s="133">
        <v>0</v>
      </c>
      <c r="N208" s="133">
        <v>0</v>
      </c>
      <c r="O208" s="133">
        <v>7943</v>
      </c>
      <c r="P208" s="132">
        <f t="shared" si="16"/>
        <v>14373</v>
      </c>
      <c r="Q208" s="109">
        <v>0</v>
      </c>
      <c r="R208" s="109">
        <v>0</v>
      </c>
      <c r="S208" s="109">
        <v>6430</v>
      </c>
      <c r="T208" s="109">
        <v>0</v>
      </c>
      <c r="U208" s="109">
        <v>0</v>
      </c>
      <c r="V208" s="109">
        <v>7944.7555181047755</v>
      </c>
      <c r="W208" s="109">
        <v>24412.332995541143</v>
      </c>
      <c r="X208" s="110">
        <f t="shared" si="17"/>
        <v>38787.088513645918</v>
      </c>
      <c r="Y208" s="111">
        <v>0</v>
      </c>
      <c r="Z208" s="111">
        <v>0</v>
      </c>
      <c r="AA208" s="111">
        <v>5144</v>
      </c>
      <c r="AB208" s="111">
        <v>0</v>
      </c>
      <c r="AC208" s="111">
        <v>0</v>
      </c>
      <c r="AD208" s="111">
        <v>1906</v>
      </c>
      <c r="AE208" s="111">
        <v>5026</v>
      </c>
      <c r="AF208" s="112">
        <f t="shared" si="18"/>
        <v>12076</v>
      </c>
    </row>
    <row r="209" spans="1:32" x14ac:dyDescent="0.25">
      <c r="A209">
        <v>208</v>
      </c>
      <c r="B209">
        <v>196</v>
      </c>
      <c r="C209">
        <v>4</v>
      </c>
      <c r="D209" t="s">
        <v>5</v>
      </c>
      <c r="E209" t="s">
        <v>265</v>
      </c>
      <c r="F209" t="s">
        <v>266</v>
      </c>
      <c r="G209" t="s">
        <v>373</v>
      </c>
      <c r="H209" t="s">
        <v>370</v>
      </c>
      <c r="I209" t="s">
        <v>326</v>
      </c>
      <c r="J209" s="113">
        <v>0</v>
      </c>
      <c r="K209" s="113">
        <v>0</v>
      </c>
      <c r="L209" s="113">
        <v>4323</v>
      </c>
      <c r="M209" s="113">
        <v>0</v>
      </c>
      <c r="N209" s="113">
        <v>0</v>
      </c>
      <c r="O209" s="113">
        <v>7389</v>
      </c>
      <c r="P209" s="132">
        <f t="shared" si="16"/>
        <v>11712</v>
      </c>
      <c r="Q209" s="113">
        <v>0</v>
      </c>
      <c r="R209" s="113">
        <v>0</v>
      </c>
      <c r="S209" s="113">
        <v>4323</v>
      </c>
      <c r="T209" s="113">
        <v>0</v>
      </c>
      <c r="U209" s="113">
        <v>0</v>
      </c>
      <c r="V209" s="113">
        <v>7391.5360362095525</v>
      </c>
      <c r="W209" s="113">
        <v>22707.915991082285</v>
      </c>
      <c r="X209" s="114">
        <f t="shared" si="17"/>
        <v>34422.452027291838</v>
      </c>
      <c r="Y209" s="113">
        <v>0</v>
      </c>
      <c r="Z209" s="113">
        <v>0</v>
      </c>
      <c r="AA209" s="113">
        <v>3458</v>
      </c>
      <c r="AB209" s="113">
        <v>0</v>
      </c>
      <c r="AC209" s="113">
        <v>0</v>
      </c>
      <c r="AD209" s="113">
        <v>1773</v>
      </c>
      <c r="AE209" s="113">
        <v>4675</v>
      </c>
      <c r="AF209" s="115">
        <f t="shared" si="18"/>
        <v>9906</v>
      </c>
    </row>
    <row r="210" spans="1:32" x14ac:dyDescent="0.25">
      <c r="A210" s="108">
        <v>209</v>
      </c>
      <c r="B210" s="108">
        <v>197</v>
      </c>
      <c r="C210" s="108">
        <v>5</v>
      </c>
      <c r="D210" s="108" t="s">
        <v>5</v>
      </c>
      <c r="E210" s="108" t="s">
        <v>265</v>
      </c>
      <c r="F210" s="108" t="s">
        <v>266</v>
      </c>
      <c r="G210" s="108" t="s">
        <v>369</v>
      </c>
      <c r="H210" s="108" t="s">
        <v>372</v>
      </c>
      <c r="I210" s="108" t="s">
        <v>326</v>
      </c>
      <c r="J210" s="133">
        <v>0</v>
      </c>
      <c r="K210" s="133">
        <v>0</v>
      </c>
      <c r="L210" s="133">
        <v>471</v>
      </c>
      <c r="M210" s="133">
        <v>0</v>
      </c>
      <c r="N210" s="133">
        <v>0</v>
      </c>
      <c r="O210" s="133">
        <v>563</v>
      </c>
      <c r="P210" s="132">
        <f t="shared" si="16"/>
        <v>1034</v>
      </c>
      <c r="Q210" s="109">
        <v>0</v>
      </c>
      <c r="R210" s="109">
        <v>0</v>
      </c>
      <c r="S210" s="109">
        <v>471</v>
      </c>
      <c r="T210" s="109">
        <v>0</v>
      </c>
      <c r="U210" s="109">
        <v>0</v>
      </c>
      <c r="V210" s="109">
        <v>563.03994607087827</v>
      </c>
      <c r="W210" s="109">
        <v>1732.6475138494798</v>
      </c>
      <c r="X210" s="110">
        <f t="shared" si="17"/>
        <v>2766.6874599203579</v>
      </c>
      <c r="Y210" s="111">
        <v>0</v>
      </c>
      <c r="Z210" s="111">
        <v>0</v>
      </c>
      <c r="AA210" s="111">
        <v>377</v>
      </c>
      <c r="AB210" s="111">
        <v>0</v>
      </c>
      <c r="AC210" s="111">
        <v>0</v>
      </c>
      <c r="AD210" s="111">
        <v>135</v>
      </c>
      <c r="AE210" s="111">
        <v>356</v>
      </c>
      <c r="AF210" s="112">
        <f t="shared" si="18"/>
        <v>868</v>
      </c>
    </row>
    <row r="211" spans="1:32" x14ac:dyDescent="0.25">
      <c r="A211">
        <v>210</v>
      </c>
      <c r="B211">
        <v>198</v>
      </c>
      <c r="C211">
        <v>6</v>
      </c>
      <c r="D211" t="s">
        <v>5</v>
      </c>
      <c r="E211" t="s">
        <v>265</v>
      </c>
      <c r="F211" t="s">
        <v>266</v>
      </c>
      <c r="G211" t="s">
        <v>373</v>
      </c>
      <c r="H211" t="s">
        <v>372</v>
      </c>
      <c r="I211" t="s">
        <v>326</v>
      </c>
      <c r="J211" s="113">
        <v>0</v>
      </c>
      <c r="K211" s="113">
        <v>0</v>
      </c>
      <c r="L211" s="113">
        <v>454</v>
      </c>
      <c r="M211" s="113">
        <v>0</v>
      </c>
      <c r="N211" s="113">
        <v>0</v>
      </c>
      <c r="O211" s="113">
        <v>627</v>
      </c>
      <c r="P211" s="132">
        <f t="shared" si="16"/>
        <v>1081</v>
      </c>
      <c r="Q211" s="113">
        <v>0</v>
      </c>
      <c r="R211" s="113">
        <v>0</v>
      </c>
      <c r="S211" s="113">
        <v>454</v>
      </c>
      <c r="T211" s="113">
        <v>0</v>
      </c>
      <c r="U211" s="113">
        <v>0</v>
      </c>
      <c r="V211" s="113">
        <v>625.23621918335891</v>
      </c>
      <c r="W211" s="113">
        <v>1926.7322659100121</v>
      </c>
      <c r="X211" s="114">
        <f t="shared" si="17"/>
        <v>3005.9684850933709</v>
      </c>
      <c r="Y211" s="113">
        <v>0</v>
      </c>
      <c r="Z211" s="113">
        <v>0</v>
      </c>
      <c r="AA211" s="113">
        <v>363</v>
      </c>
      <c r="AB211" s="113">
        <v>0</v>
      </c>
      <c r="AC211" s="113">
        <v>0</v>
      </c>
      <c r="AD211" s="113">
        <v>150</v>
      </c>
      <c r="AE211" s="113">
        <v>397</v>
      </c>
      <c r="AF211" s="115">
        <f t="shared" si="18"/>
        <v>910</v>
      </c>
    </row>
    <row r="212" spans="1:32" x14ac:dyDescent="0.25">
      <c r="A212" s="108">
        <v>211</v>
      </c>
      <c r="B212" s="108">
        <v>199</v>
      </c>
      <c r="C212" s="108">
        <v>1</v>
      </c>
      <c r="D212" s="108" t="s">
        <v>6</v>
      </c>
      <c r="E212" s="108" t="s">
        <v>267</v>
      </c>
      <c r="F212" s="108" t="s">
        <v>268</v>
      </c>
      <c r="G212" s="108" t="s">
        <v>369</v>
      </c>
      <c r="H212" s="108" t="s">
        <v>371</v>
      </c>
      <c r="I212" s="108" t="s">
        <v>328</v>
      </c>
      <c r="J212" s="133">
        <v>6826</v>
      </c>
      <c r="K212" s="133">
        <v>0</v>
      </c>
      <c r="L212" s="133">
        <v>0</v>
      </c>
      <c r="M212" s="133">
        <v>0</v>
      </c>
      <c r="N212" s="133">
        <v>6271.3012750107446</v>
      </c>
      <c r="O212" s="133">
        <v>8277</v>
      </c>
      <c r="P212" s="132">
        <f t="shared" si="16"/>
        <v>21374.301275010745</v>
      </c>
      <c r="Q212" s="109">
        <v>6826</v>
      </c>
      <c r="R212" s="109">
        <v>0</v>
      </c>
      <c r="S212" s="109">
        <v>0</v>
      </c>
      <c r="T212" s="109">
        <v>0</v>
      </c>
      <c r="U212" s="109">
        <v>6271</v>
      </c>
      <c r="V212" s="109">
        <v>7945.6265489976495</v>
      </c>
      <c r="W212" s="109">
        <v>0</v>
      </c>
      <c r="X212" s="110">
        <f t="shared" si="17"/>
        <v>21042.62654899765</v>
      </c>
      <c r="Y212" s="111">
        <v>6826</v>
      </c>
      <c r="Z212" s="111">
        <v>0</v>
      </c>
      <c r="AA212" s="111">
        <v>0</v>
      </c>
      <c r="AB212" s="111">
        <v>0</v>
      </c>
      <c r="AC212" s="111">
        <v>6271</v>
      </c>
      <c r="AD212" s="111">
        <v>8000</v>
      </c>
      <c r="AE212" s="111">
        <v>560</v>
      </c>
      <c r="AF212" s="112">
        <f t="shared" si="18"/>
        <v>21657</v>
      </c>
    </row>
    <row r="213" spans="1:32" x14ac:dyDescent="0.25">
      <c r="A213">
        <v>212</v>
      </c>
      <c r="B213">
        <v>200</v>
      </c>
      <c r="C213">
        <v>2</v>
      </c>
      <c r="D213" t="s">
        <v>6</v>
      </c>
      <c r="E213" t="s">
        <v>267</v>
      </c>
      <c r="F213" t="s">
        <v>268</v>
      </c>
      <c r="G213" t="s">
        <v>373</v>
      </c>
      <c r="H213" t="s">
        <v>371</v>
      </c>
      <c r="I213" t="s">
        <v>328</v>
      </c>
      <c r="J213" s="113">
        <v>6665</v>
      </c>
      <c r="K213" s="113">
        <v>0</v>
      </c>
      <c r="L213" s="113">
        <v>0</v>
      </c>
      <c r="M213" s="113">
        <v>0</v>
      </c>
      <c r="N213" s="113">
        <v>6124.4857456663958</v>
      </c>
      <c r="O213" s="113">
        <v>8072</v>
      </c>
      <c r="P213" s="132">
        <f t="shared" si="16"/>
        <v>20861.485745666396</v>
      </c>
      <c r="Q213" s="113">
        <v>6665</v>
      </c>
      <c r="R213" s="113">
        <v>0</v>
      </c>
      <c r="S213" s="113">
        <v>0</v>
      </c>
      <c r="T213" s="113">
        <v>0</v>
      </c>
      <c r="U213" s="113">
        <v>6124</v>
      </c>
      <c r="V213" s="113">
        <v>7749.5313517751156</v>
      </c>
      <c r="W213" s="113">
        <v>0</v>
      </c>
      <c r="X213" s="114">
        <f t="shared" si="17"/>
        <v>20538.531351775116</v>
      </c>
      <c r="Y213" s="113">
        <v>6665</v>
      </c>
      <c r="Z213" s="113">
        <v>0</v>
      </c>
      <c r="AA213" s="113">
        <v>0</v>
      </c>
      <c r="AB213" s="113">
        <v>0</v>
      </c>
      <c r="AC213" s="113">
        <v>6124</v>
      </c>
      <c r="AD213" s="113">
        <v>7000</v>
      </c>
      <c r="AE213" s="113">
        <v>855</v>
      </c>
      <c r="AF213" s="115">
        <f t="shared" si="18"/>
        <v>20644</v>
      </c>
    </row>
    <row r="214" spans="1:32" x14ac:dyDescent="0.25">
      <c r="A214" s="108">
        <v>213</v>
      </c>
      <c r="B214" s="108">
        <v>201</v>
      </c>
      <c r="C214" s="108">
        <v>3</v>
      </c>
      <c r="D214" s="108" t="s">
        <v>6</v>
      </c>
      <c r="E214" s="108" t="s">
        <v>267</v>
      </c>
      <c r="F214" s="108" t="s">
        <v>268</v>
      </c>
      <c r="G214" s="108" t="s">
        <v>369</v>
      </c>
      <c r="H214" s="108" t="s">
        <v>370</v>
      </c>
      <c r="I214" s="108" t="s">
        <v>328</v>
      </c>
      <c r="J214" s="133">
        <v>7479</v>
      </c>
      <c r="K214" s="133">
        <v>0</v>
      </c>
      <c r="L214" s="133">
        <v>0</v>
      </c>
      <c r="M214" s="133">
        <v>0</v>
      </c>
      <c r="N214" s="133">
        <v>6872.48555465355</v>
      </c>
      <c r="O214" s="133">
        <v>9210</v>
      </c>
      <c r="P214" s="132">
        <f t="shared" si="16"/>
        <v>23561.485554653551</v>
      </c>
      <c r="Q214" s="109">
        <v>7479</v>
      </c>
      <c r="R214" s="109">
        <v>0</v>
      </c>
      <c r="S214" s="109">
        <v>0</v>
      </c>
      <c r="T214" s="109">
        <v>0</v>
      </c>
      <c r="U214" s="109">
        <v>6872</v>
      </c>
      <c r="V214" s="109">
        <v>8841.2536516967211</v>
      </c>
      <c r="W214" s="109">
        <v>0</v>
      </c>
      <c r="X214" s="110">
        <f t="shared" si="17"/>
        <v>23192.253651696723</v>
      </c>
      <c r="Y214" s="111">
        <v>7479</v>
      </c>
      <c r="Z214" s="111">
        <v>0</v>
      </c>
      <c r="AA214" s="111">
        <v>0</v>
      </c>
      <c r="AB214" s="111">
        <v>0</v>
      </c>
      <c r="AC214" s="111">
        <v>6872</v>
      </c>
      <c r="AD214" s="111">
        <v>4605</v>
      </c>
      <c r="AE214" s="111">
        <v>583</v>
      </c>
      <c r="AF214" s="112">
        <f t="shared" si="18"/>
        <v>19539</v>
      </c>
    </row>
    <row r="215" spans="1:32" x14ac:dyDescent="0.25">
      <c r="A215">
        <v>214</v>
      </c>
      <c r="B215">
        <v>202</v>
      </c>
      <c r="C215">
        <v>4</v>
      </c>
      <c r="D215" t="s">
        <v>6</v>
      </c>
      <c r="E215" t="s">
        <v>267</v>
      </c>
      <c r="F215" t="s">
        <v>268</v>
      </c>
      <c r="G215" t="s">
        <v>373</v>
      </c>
      <c r="H215" t="s">
        <v>370</v>
      </c>
      <c r="I215" t="s">
        <v>328</v>
      </c>
      <c r="J215" s="113">
        <v>6360</v>
      </c>
      <c r="K215" s="113">
        <v>0</v>
      </c>
      <c r="L215" s="113">
        <v>0</v>
      </c>
      <c r="M215" s="113">
        <v>0</v>
      </c>
      <c r="N215" s="113">
        <v>5844.7768492431114</v>
      </c>
      <c r="O215" s="113">
        <v>7802</v>
      </c>
      <c r="P215" s="132">
        <f t="shared" si="16"/>
        <v>20006.776849243113</v>
      </c>
      <c r="Q215" s="113">
        <v>6360</v>
      </c>
      <c r="R215" s="113">
        <v>0</v>
      </c>
      <c r="S215" s="113">
        <v>0</v>
      </c>
      <c r="T215" s="113">
        <v>0</v>
      </c>
      <c r="U215" s="113">
        <v>5845</v>
      </c>
      <c r="V215" s="113">
        <v>7490.2708746780163</v>
      </c>
      <c r="W215" s="113">
        <v>0</v>
      </c>
      <c r="X215" s="114">
        <f t="shared" si="17"/>
        <v>19695.270874678015</v>
      </c>
      <c r="Y215" s="113">
        <v>6360</v>
      </c>
      <c r="Z215" s="113">
        <v>0</v>
      </c>
      <c r="AA215" s="113">
        <v>0</v>
      </c>
      <c r="AB215" s="113">
        <v>0</v>
      </c>
      <c r="AC215" s="113">
        <v>5845</v>
      </c>
      <c r="AD215" s="113">
        <v>3901</v>
      </c>
      <c r="AE215" s="113">
        <v>0</v>
      </c>
      <c r="AF215" s="115">
        <f t="shared" si="18"/>
        <v>16106</v>
      </c>
    </row>
    <row r="216" spans="1:32" x14ac:dyDescent="0.25">
      <c r="A216" s="108">
        <v>215</v>
      </c>
      <c r="B216" s="108">
        <v>203</v>
      </c>
      <c r="C216" s="108">
        <v>5</v>
      </c>
      <c r="D216" s="108" t="s">
        <v>6</v>
      </c>
      <c r="E216" s="108" t="s">
        <v>267</v>
      </c>
      <c r="F216" s="108" t="s">
        <v>268</v>
      </c>
      <c r="G216" s="108" t="s">
        <v>369</v>
      </c>
      <c r="H216" s="108" t="s">
        <v>372</v>
      </c>
      <c r="I216" s="108" t="s">
        <v>328</v>
      </c>
      <c r="J216" s="133">
        <v>914</v>
      </c>
      <c r="K216" s="133">
        <v>0</v>
      </c>
      <c r="L216" s="133">
        <v>0</v>
      </c>
      <c r="M216" s="133">
        <v>0</v>
      </c>
      <c r="N216" s="133">
        <v>840.39234038489087</v>
      </c>
      <c r="O216" s="133">
        <v>1044</v>
      </c>
      <c r="P216" s="132">
        <f t="shared" si="16"/>
        <v>2798.3923403848908</v>
      </c>
      <c r="Q216" s="109">
        <v>914</v>
      </c>
      <c r="R216" s="109">
        <v>0</v>
      </c>
      <c r="S216" s="109">
        <v>0</v>
      </c>
      <c r="T216" s="109">
        <v>0</v>
      </c>
      <c r="U216" s="109">
        <v>840</v>
      </c>
      <c r="V216" s="109">
        <v>1002.1595896516968</v>
      </c>
      <c r="W216" s="109">
        <v>0</v>
      </c>
      <c r="X216" s="110">
        <f t="shared" si="17"/>
        <v>2756.1595896516969</v>
      </c>
      <c r="Y216" s="111">
        <v>914</v>
      </c>
      <c r="Z216" s="111">
        <v>0</v>
      </c>
      <c r="AA216" s="111">
        <v>0</v>
      </c>
      <c r="AB216" s="111">
        <v>0</v>
      </c>
      <c r="AC216" s="111">
        <v>840</v>
      </c>
      <c r="AD216" s="111">
        <v>522</v>
      </c>
      <c r="AE216" s="111">
        <v>219</v>
      </c>
      <c r="AF216" s="112">
        <f t="shared" si="18"/>
        <v>2495</v>
      </c>
    </row>
    <row r="217" spans="1:32" x14ac:dyDescent="0.25">
      <c r="A217">
        <v>216</v>
      </c>
      <c r="B217">
        <v>204</v>
      </c>
      <c r="C217">
        <v>6</v>
      </c>
      <c r="D217" t="s">
        <v>6</v>
      </c>
      <c r="E217" t="s">
        <v>267</v>
      </c>
      <c r="F217" t="s">
        <v>268</v>
      </c>
      <c r="G217" t="s">
        <v>373</v>
      </c>
      <c r="H217" t="s">
        <v>372</v>
      </c>
      <c r="I217" t="s">
        <v>328</v>
      </c>
      <c r="J217" s="113">
        <v>599</v>
      </c>
      <c r="K217" s="113">
        <v>0</v>
      </c>
      <c r="L217" s="113">
        <v>0</v>
      </c>
      <c r="M217" s="113">
        <v>0</v>
      </c>
      <c r="N217" s="113">
        <v>550.5582350413066</v>
      </c>
      <c r="O217" s="113">
        <v>670</v>
      </c>
      <c r="P217" s="132">
        <f t="shared" si="16"/>
        <v>1819.5582350413065</v>
      </c>
      <c r="Q217" s="113">
        <v>599</v>
      </c>
      <c r="R217" s="113">
        <v>0</v>
      </c>
      <c r="S217" s="113">
        <v>0</v>
      </c>
      <c r="T217" s="113">
        <v>0</v>
      </c>
      <c r="U217" s="113">
        <v>551</v>
      </c>
      <c r="V217" s="113">
        <v>642.96598320080648</v>
      </c>
      <c r="W217" s="113">
        <v>0</v>
      </c>
      <c r="X217" s="114">
        <f t="shared" si="17"/>
        <v>1792.9659832008065</v>
      </c>
      <c r="Y217" s="113">
        <v>599</v>
      </c>
      <c r="Z217" s="113">
        <v>0</v>
      </c>
      <c r="AA217" s="113">
        <v>0</v>
      </c>
      <c r="AB217" s="113">
        <v>0</v>
      </c>
      <c r="AC217" s="113">
        <v>551</v>
      </c>
      <c r="AD217" s="113">
        <v>335</v>
      </c>
      <c r="AE217" s="113">
        <v>195</v>
      </c>
      <c r="AF217" s="115">
        <f t="shared" si="18"/>
        <v>1680</v>
      </c>
    </row>
    <row r="218" spans="1:32" x14ac:dyDescent="0.25">
      <c r="A218" s="108">
        <v>217</v>
      </c>
      <c r="B218" s="108">
        <v>205</v>
      </c>
      <c r="C218" s="108">
        <v>1</v>
      </c>
      <c r="D218" s="108" t="s">
        <v>6</v>
      </c>
      <c r="E218" s="108" t="s">
        <v>269</v>
      </c>
      <c r="F218" s="108" t="s">
        <v>270</v>
      </c>
      <c r="G218" s="108" t="s">
        <v>369</v>
      </c>
      <c r="H218" s="108" t="s">
        <v>371</v>
      </c>
      <c r="I218" s="108" t="s">
        <v>328</v>
      </c>
      <c r="J218" s="133">
        <v>10994</v>
      </c>
      <c r="K218" s="133">
        <v>0</v>
      </c>
      <c r="L218" s="133">
        <v>0</v>
      </c>
      <c r="M218" s="133">
        <v>0</v>
      </c>
      <c r="N218" s="133">
        <v>12849.345925277561</v>
      </c>
      <c r="O218" s="133">
        <v>20116</v>
      </c>
      <c r="P218" s="132">
        <f t="shared" si="16"/>
        <v>43959.345925277565</v>
      </c>
      <c r="Q218" s="109">
        <v>10994</v>
      </c>
      <c r="R218" s="109">
        <v>0</v>
      </c>
      <c r="S218" s="109">
        <v>0</v>
      </c>
      <c r="T218" s="109">
        <v>0</v>
      </c>
      <c r="U218" s="109">
        <v>12849</v>
      </c>
      <c r="V218" s="109">
        <v>19512.607657603687</v>
      </c>
      <c r="W218" s="109">
        <v>0</v>
      </c>
      <c r="X218" s="110">
        <f t="shared" si="17"/>
        <v>43355.607657603687</v>
      </c>
      <c r="Y218" s="111">
        <v>10994</v>
      </c>
      <c r="Z218" s="111">
        <v>0</v>
      </c>
      <c r="AA218" s="111">
        <v>0</v>
      </c>
      <c r="AB218" s="111">
        <v>0</v>
      </c>
      <c r="AC218" s="111">
        <v>12849</v>
      </c>
      <c r="AD218" s="111">
        <v>10058</v>
      </c>
      <c r="AE218" s="111">
        <v>1585</v>
      </c>
      <c r="AF218" s="112">
        <f t="shared" si="18"/>
        <v>35486</v>
      </c>
    </row>
    <row r="219" spans="1:32" x14ac:dyDescent="0.25">
      <c r="A219">
        <v>218</v>
      </c>
      <c r="B219">
        <v>206</v>
      </c>
      <c r="C219">
        <v>2</v>
      </c>
      <c r="D219" t="s">
        <v>6</v>
      </c>
      <c r="E219" t="s">
        <v>269</v>
      </c>
      <c r="F219" t="s">
        <v>270</v>
      </c>
      <c r="G219" t="s">
        <v>373</v>
      </c>
      <c r="H219" t="s">
        <v>371</v>
      </c>
      <c r="I219" t="s">
        <v>328</v>
      </c>
      <c r="J219" s="113">
        <v>10736</v>
      </c>
      <c r="K219" s="113">
        <v>0</v>
      </c>
      <c r="L219" s="113">
        <v>0</v>
      </c>
      <c r="M219" s="113">
        <v>0</v>
      </c>
      <c r="N219" s="113">
        <v>12549.127562537431</v>
      </c>
      <c r="O219" s="113">
        <v>19616</v>
      </c>
      <c r="P219" s="132">
        <f t="shared" si="16"/>
        <v>42901.127562537433</v>
      </c>
      <c r="Q219" s="113">
        <v>10736</v>
      </c>
      <c r="R219" s="113">
        <v>0</v>
      </c>
      <c r="S219" s="113">
        <v>0</v>
      </c>
      <c r="T219" s="113">
        <v>0</v>
      </c>
      <c r="U219" s="113">
        <v>12549</v>
      </c>
      <c r="V219" s="113">
        <v>19027.74545794931</v>
      </c>
      <c r="W219" s="113">
        <v>0</v>
      </c>
      <c r="X219" s="114">
        <f t="shared" si="17"/>
        <v>42312.745457949306</v>
      </c>
      <c r="Y219" s="113">
        <v>10736</v>
      </c>
      <c r="Z219" s="113">
        <v>0</v>
      </c>
      <c r="AA219" s="113">
        <v>0</v>
      </c>
      <c r="AB219" s="113">
        <v>0</v>
      </c>
      <c r="AC219" s="113">
        <v>12549</v>
      </c>
      <c r="AD219" s="113">
        <v>9808</v>
      </c>
      <c r="AE219" s="113">
        <v>2108</v>
      </c>
      <c r="AF219" s="115">
        <f t="shared" si="18"/>
        <v>35201</v>
      </c>
    </row>
    <row r="220" spans="1:32" x14ac:dyDescent="0.25">
      <c r="A220" s="108">
        <v>219</v>
      </c>
      <c r="B220" s="108">
        <v>207</v>
      </c>
      <c r="C220" s="108">
        <v>3</v>
      </c>
      <c r="D220" s="108" t="s">
        <v>6</v>
      </c>
      <c r="E220" s="108" t="s">
        <v>269</v>
      </c>
      <c r="F220" s="108" t="s">
        <v>270</v>
      </c>
      <c r="G220" s="108" t="s">
        <v>369</v>
      </c>
      <c r="H220" s="108" t="s">
        <v>370</v>
      </c>
      <c r="I220" s="108" t="s">
        <v>328</v>
      </c>
      <c r="J220" s="133">
        <v>12049</v>
      </c>
      <c r="K220" s="133">
        <v>0</v>
      </c>
      <c r="L220" s="133">
        <v>0</v>
      </c>
      <c r="M220" s="133">
        <v>0</v>
      </c>
      <c r="N220" s="133">
        <v>14082.743032201593</v>
      </c>
      <c r="O220" s="133">
        <v>22382</v>
      </c>
      <c r="P220" s="132">
        <f t="shared" si="16"/>
        <v>48513.743032201593</v>
      </c>
      <c r="Q220" s="109">
        <v>12049</v>
      </c>
      <c r="R220" s="109">
        <v>0</v>
      </c>
      <c r="S220" s="109">
        <v>0</v>
      </c>
      <c r="T220" s="109">
        <v>0</v>
      </c>
      <c r="U220" s="109">
        <v>14083</v>
      </c>
      <c r="V220" s="109">
        <v>21710.205092972352</v>
      </c>
      <c r="W220" s="109">
        <v>0</v>
      </c>
      <c r="X220" s="110">
        <f t="shared" si="17"/>
        <v>47842.205092972348</v>
      </c>
      <c r="Y220" s="111">
        <v>12049</v>
      </c>
      <c r="Z220" s="111">
        <v>0</v>
      </c>
      <c r="AA220" s="111">
        <v>0</v>
      </c>
      <c r="AB220" s="111">
        <v>0</v>
      </c>
      <c r="AC220" s="111">
        <v>14083</v>
      </c>
      <c r="AD220" s="111">
        <v>11191</v>
      </c>
      <c r="AE220" s="111">
        <v>1541</v>
      </c>
      <c r="AF220" s="112">
        <f t="shared" si="18"/>
        <v>38864</v>
      </c>
    </row>
    <row r="221" spans="1:32" x14ac:dyDescent="0.25">
      <c r="A221">
        <v>220</v>
      </c>
      <c r="B221">
        <v>208</v>
      </c>
      <c r="C221">
        <v>4</v>
      </c>
      <c r="D221" t="s">
        <v>6</v>
      </c>
      <c r="E221" t="s">
        <v>269</v>
      </c>
      <c r="F221" t="s">
        <v>270</v>
      </c>
      <c r="G221" t="s">
        <v>373</v>
      </c>
      <c r="H221" t="s">
        <v>370</v>
      </c>
      <c r="I221" t="s">
        <v>328</v>
      </c>
      <c r="J221" s="113">
        <v>10247</v>
      </c>
      <c r="K221" s="113">
        <v>0</v>
      </c>
      <c r="L221" s="113">
        <v>0</v>
      </c>
      <c r="M221" s="113">
        <v>0</v>
      </c>
      <c r="N221" s="113">
        <v>11978.712673331183</v>
      </c>
      <c r="O221" s="113">
        <v>18962</v>
      </c>
      <c r="P221" s="132">
        <f t="shared" si="16"/>
        <v>41187.712673331182</v>
      </c>
      <c r="Q221" s="113">
        <v>10247</v>
      </c>
      <c r="R221" s="113">
        <v>0</v>
      </c>
      <c r="S221" s="113">
        <v>0</v>
      </c>
      <c r="T221" s="113">
        <v>0</v>
      </c>
      <c r="U221" s="113">
        <v>11979</v>
      </c>
      <c r="V221" s="113">
        <v>18393.328513018434</v>
      </c>
      <c r="W221" s="113">
        <v>0</v>
      </c>
      <c r="X221" s="114">
        <f t="shared" si="17"/>
        <v>40619.328513018438</v>
      </c>
      <c r="Y221" s="113">
        <v>10247</v>
      </c>
      <c r="Z221" s="113">
        <v>0</v>
      </c>
      <c r="AA221" s="113">
        <v>0</v>
      </c>
      <c r="AB221" s="113">
        <v>0</v>
      </c>
      <c r="AC221" s="113">
        <v>11979</v>
      </c>
      <c r="AD221" s="113">
        <v>9481</v>
      </c>
      <c r="AE221" s="113">
        <v>0</v>
      </c>
      <c r="AF221" s="115">
        <f t="shared" si="18"/>
        <v>31707</v>
      </c>
    </row>
    <row r="222" spans="1:32" x14ac:dyDescent="0.25">
      <c r="A222" s="108">
        <v>221</v>
      </c>
      <c r="B222" s="108">
        <v>209</v>
      </c>
      <c r="C222" s="108">
        <v>5</v>
      </c>
      <c r="D222" s="108" t="s">
        <v>6</v>
      </c>
      <c r="E222" s="108" t="s">
        <v>269</v>
      </c>
      <c r="F222" s="108" t="s">
        <v>270</v>
      </c>
      <c r="G222" s="108" t="s">
        <v>369</v>
      </c>
      <c r="H222" s="108" t="s">
        <v>372</v>
      </c>
      <c r="I222" s="108" t="s">
        <v>328</v>
      </c>
      <c r="J222" s="133">
        <v>1472</v>
      </c>
      <c r="K222" s="133">
        <v>0</v>
      </c>
      <c r="L222" s="133">
        <v>0</v>
      </c>
      <c r="M222" s="133">
        <v>0</v>
      </c>
      <c r="N222" s="133">
        <v>1718.7501266872437</v>
      </c>
      <c r="O222" s="133">
        <v>2537</v>
      </c>
      <c r="P222" s="132">
        <f t="shared" si="16"/>
        <v>5727.7501266872441</v>
      </c>
      <c r="Q222" s="109">
        <v>1472</v>
      </c>
      <c r="R222" s="109">
        <v>0</v>
      </c>
      <c r="S222" s="109">
        <v>0</v>
      </c>
      <c r="T222" s="109">
        <v>0</v>
      </c>
      <c r="U222" s="109">
        <v>1719</v>
      </c>
      <c r="V222" s="109">
        <v>2460.5089620967742</v>
      </c>
      <c r="W222" s="109">
        <v>0</v>
      </c>
      <c r="X222" s="110">
        <f t="shared" si="17"/>
        <v>5651.5089620967738</v>
      </c>
      <c r="Y222" s="111">
        <v>1472</v>
      </c>
      <c r="Z222" s="111">
        <v>0</v>
      </c>
      <c r="AA222" s="111">
        <v>0</v>
      </c>
      <c r="AB222" s="111">
        <v>0</v>
      </c>
      <c r="AC222" s="111">
        <v>1719</v>
      </c>
      <c r="AD222" s="111">
        <v>1268</v>
      </c>
      <c r="AE222" s="111">
        <v>531</v>
      </c>
      <c r="AF222" s="112">
        <f t="shared" si="18"/>
        <v>4990</v>
      </c>
    </row>
    <row r="223" spans="1:32" x14ac:dyDescent="0.25">
      <c r="A223">
        <v>222</v>
      </c>
      <c r="B223">
        <v>210</v>
      </c>
      <c r="C223">
        <v>6</v>
      </c>
      <c r="D223" t="s">
        <v>6</v>
      </c>
      <c r="E223" t="s">
        <v>269</v>
      </c>
      <c r="F223" t="s">
        <v>270</v>
      </c>
      <c r="G223" t="s">
        <v>373</v>
      </c>
      <c r="H223" t="s">
        <v>372</v>
      </c>
      <c r="I223" t="s">
        <v>328</v>
      </c>
      <c r="J223" s="113">
        <v>965</v>
      </c>
      <c r="K223" s="113">
        <v>0</v>
      </c>
      <c r="L223" s="113">
        <v>0</v>
      </c>
      <c r="M223" s="113">
        <v>0</v>
      </c>
      <c r="N223" s="113">
        <v>1128.3206799649884</v>
      </c>
      <c r="O223" s="113">
        <v>1628</v>
      </c>
      <c r="P223" s="132">
        <f t="shared" si="16"/>
        <v>3721.3206799649884</v>
      </c>
      <c r="Q223" s="113">
        <v>965</v>
      </c>
      <c r="R223" s="113">
        <v>0</v>
      </c>
      <c r="S223" s="113">
        <v>0</v>
      </c>
      <c r="T223" s="113">
        <v>0</v>
      </c>
      <c r="U223" s="113">
        <v>1128</v>
      </c>
      <c r="V223" s="113">
        <v>1579.3743163594472</v>
      </c>
      <c r="W223" s="113">
        <v>0</v>
      </c>
      <c r="X223" s="114">
        <f t="shared" si="17"/>
        <v>3672.3743163594472</v>
      </c>
      <c r="Y223" s="113">
        <v>965</v>
      </c>
      <c r="Z223" s="113">
        <v>0</v>
      </c>
      <c r="AA223" s="113">
        <v>0</v>
      </c>
      <c r="AB223" s="113">
        <v>0</v>
      </c>
      <c r="AC223" s="113">
        <v>1128</v>
      </c>
      <c r="AD223" s="113">
        <v>814</v>
      </c>
      <c r="AE223" s="113">
        <v>474</v>
      </c>
      <c r="AF223" s="115">
        <f t="shared" si="18"/>
        <v>3381</v>
      </c>
    </row>
    <row r="224" spans="1:32" x14ac:dyDescent="0.25">
      <c r="A224" s="108">
        <v>223</v>
      </c>
      <c r="B224" s="108">
        <v>211</v>
      </c>
      <c r="C224" s="108">
        <v>1</v>
      </c>
      <c r="D224" s="108" t="s">
        <v>6</v>
      </c>
      <c r="E224" s="108" t="s">
        <v>271</v>
      </c>
      <c r="F224" s="108" t="s">
        <v>272</v>
      </c>
      <c r="G224" s="108" t="s">
        <v>369</v>
      </c>
      <c r="H224" s="108" t="s">
        <v>371</v>
      </c>
      <c r="I224" s="108" t="s">
        <v>328</v>
      </c>
      <c r="J224" s="133">
        <v>9679</v>
      </c>
      <c r="K224" s="133">
        <v>0</v>
      </c>
      <c r="L224" s="133">
        <v>0</v>
      </c>
      <c r="M224" s="133">
        <v>0</v>
      </c>
      <c r="N224" s="133">
        <v>8143.4822525376603</v>
      </c>
      <c r="O224" s="133">
        <v>17142</v>
      </c>
      <c r="P224" s="132">
        <f t="shared" si="16"/>
        <v>34964.482252537658</v>
      </c>
      <c r="Q224" s="109">
        <v>9679</v>
      </c>
      <c r="R224" s="109">
        <v>0</v>
      </c>
      <c r="S224" s="109">
        <v>0</v>
      </c>
      <c r="T224" s="109">
        <v>0</v>
      </c>
      <c r="U224" s="109">
        <v>8143</v>
      </c>
      <c r="V224" s="109">
        <v>16284.948103606772</v>
      </c>
      <c r="W224" s="109">
        <v>0</v>
      </c>
      <c r="X224" s="110">
        <f t="shared" si="17"/>
        <v>34106.948103606774</v>
      </c>
      <c r="Y224" s="111">
        <v>9679</v>
      </c>
      <c r="Z224" s="111">
        <v>0</v>
      </c>
      <c r="AA224" s="111">
        <v>0</v>
      </c>
      <c r="AB224" s="111">
        <v>0</v>
      </c>
      <c r="AC224" s="111">
        <v>8143</v>
      </c>
      <c r="AD224" s="111">
        <v>14100</v>
      </c>
      <c r="AE224" s="111">
        <v>1370</v>
      </c>
      <c r="AF224" s="112">
        <f t="shared" si="18"/>
        <v>33292</v>
      </c>
    </row>
    <row r="225" spans="1:32" x14ac:dyDescent="0.25">
      <c r="A225">
        <v>224</v>
      </c>
      <c r="B225">
        <v>212</v>
      </c>
      <c r="C225">
        <v>2</v>
      </c>
      <c r="D225" t="s">
        <v>6</v>
      </c>
      <c r="E225" t="s">
        <v>271</v>
      </c>
      <c r="F225" t="s">
        <v>272</v>
      </c>
      <c r="G225" t="s">
        <v>373</v>
      </c>
      <c r="H225" t="s">
        <v>371</v>
      </c>
      <c r="I225" t="s">
        <v>328</v>
      </c>
      <c r="J225" s="113">
        <v>9453</v>
      </c>
      <c r="K225" s="113">
        <v>0</v>
      </c>
      <c r="L225" s="113">
        <v>0</v>
      </c>
      <c r="M225" s="113">
        <v>0</v>
      </c>
      <c r="N225" s="113">
        <v>7952.1326695545349</v>
      </c>
      <c r="O225" s="113">
        <v>16717</v>
      </c>
      <c r="P225" s="132">
        <f t="shared" si="16"/>
        <v>34122.132669554536</v>
      </c>
      <c r="Q225" s="113">
        <v>9453</v>
      </c>
      <c r="R225" s="113">
        <v>0</v>
      </c>
      <c r="S225" s="113">
        <v>0</v>
      </c>
      <c r="T225" s="113">
        <v>0</v>
      </c>
      <c r="U225" s="113">
        <v>7952</v>
      </c>
      <c r="V225" s="113">
        <v>15880.996308873628</v>
      </c>
      <c r="W225" s="113">
        <v>0</v>
      </c>
      <c r="X225" s="114">
        <f t="shared" si="17"/>
        <v>33285.996308873626</v>
      </c>
      <c r="Y225" s="113">
        <v>9453</v>
      </c>
      <c r="Z225" s="113">
        <v>0</v>
      </c>
      <c r="AA225" s="113">
        <v>0</v>
      </c>
      <c r="AB225" s="113">
        <v>0</v>
      </c>
      <c r="AC225" s="113">
        <v>7952</v>
      </c>
      <c r="AD225" s="113">
        <v>12000</v>
      </c>
      <c r="AE225" s="113">
        <v>1741</v>
      </c>
      <c r="AF225" s="115">
        <f t="shared" si="18"/>
        <v>31146</v>
      </c>
    </row>
    <row r="226" spans="1:32" x14ac:dyDescent="0.25">
      <c r="A226" s="108">
        <v>225</v>
      </c>
      <c r="B226" s="108">
        <v>213</v>
      </c>
      <c r="C226" s="108">
        <v>3</v>
      </c>
      <c r="D226" s="108" t="s">
        <v>6</v>
      </c>
      <c r="E226" s="108" t="s">
        <v>271</v>
      </c>
      <c r="F226" s="108" t="s">
        <v>272</v>
      </c>
      <c r="G226" s="108" t="s">
        <v>369</v>
      </c>
      <c r="H226" s="108" t="s">
        <v>370</v>
      </c>
      <c r="I226" s="108" t="s">
        <v>328</v>
      </c>
      <c r="J226" s="133">
        <v>10607</v>
      </c>
      <c r="K226" s="133">
        <v>0</v>
      </c>
      <c r="L226" s="133">
        <v>0</v>
      </c>
      <c r="M226" s="133">
        <v>0</v>
      </c>
      <c r="N226" s="133">
        <v>8924.4555505269291</v>
      </c>
      <c r="O226" s="133">
        <v>19074</v>
      </c>
      <c r="P226" s="132">
        <f t="shared" si="16"/>
        <v>38605.455550526931</v>
      </c>
      <c r="Q226" s="109">
        <v>10607</v>
      </c>
      <c r="R226" s="109">
        <v>0</v>
      </c>
      <c r="S226" s="109">
        <v>0</v>
      </c>
      <c r="T226" s="109">
        <v>0</v>
      </c>
      <c r="U226" s="109">
        <v>8924</v>
      </c>
      <c r="V226" s="109">
        <v>18119.99009030444</v>
      </c>
      <c r="W226" s="109">
        <v>0</v>
      </c>
      <c r="X226" s="110">
        <f t="shared" si="17"/>
        <v>37650.99009030444</v>
      </c>
      <c r="Y226" s="111">
        <v>10607</v>
      </c>
      <c r="Z226" s="111">
        <v>0</v>
      </c>
      <c r="AA226" s="111">
        <v>0</v>
      </c>
      <c r="AB226" s="111">
        <v>0</v>
      </c>
      <c r="AC226" s="111">
        <v>8924</v>
      </c>
      <c r="AD226" s="111">
        <v>9537</v>
      </c>
      <c r="AE226" s="111">
        <v>1307</v>
      </c>
      <c r="AF226" s="112">
        <f t="shared" si="18"/>
        <v>30375</v>
      </c>
    </row>
    <row r="227" spans="1:32" x14ac:dyDescent="0.25">
      <c r="A227">
        <v>226</v>
      </c>
      <c r="B227">
        <v>214</v>
      </c>
      <c r="C227">
        <v>4</v>
      </c>
      <c r="D227" t="s">
        <v>6</v>
      </c>
      <c r="E227" t="s">
        <v>271</v>
      </c>
      <c r="F227" t="s">
        <v>272</v>
      </c>
      <c r="G227" t="s">
        <v>373</v>
      </c>
      <c r="H227" t="s">
        <v>370</v>
      </c>
      <c r="I227" t="s">
        <v>328</v>
      </c>
      <c r="J227" s="113">
        <v>9021</v>
      </c>
      <c r="K227" s="113">
        <v>0</v>
      </c>
      <c r="L227" s="113">
        <v>0</v>
      </c>
      <c r="M227" s="113">
        <v>0</v>
      </c>
      <c r="N227" s="113">
        <v>7589.4584599469836</v>
      </c>
      <c r="O227" s="113">
        <v>16159</v>
      </c>
      <c r="P227" s="132">
        <f t="shared" si="16"/>
        <v>32769.458459946982</v>
      </c>
      <c r="Q227" s="113">
        <v>9021</v>
      </c>
      <c r="R227" s="113">
        <v>0</v>
      </c>
      <c r="S227" s="113">
        <v>0</v>
      </c>
      <c r="T227" s="113">
        <v>0</v>
      </c>
      <c r="U227" s="113">
        <v>7589</v>
      </c>
      <c r="V227" s="113">
        <v>15351.101113935003</v>
      </c>
      <c r="W227" s="113">
        <v>0</v>
      </c>
      <c r="X227" s="114">
        <f t="shared" si="17"/>
        <v>31961.101113935001</v>
      </c>
      <c r="Y227" s="113">
        <v>9021</v>
      </c>
      <c r="Z227" s="113">
        <v>0</v>
      </c>
      <c r="AA227" s="113">
        <v>0</v>
      </c>
      <c r="AB227" s="113">
        <v>0</v>
      </c>
      <c r="AC227" s="113">
        <v>7589</v>
      </c>
      <c r="AD227" s="113">
        <v>8080</v>
      </c>
      <c r="AE227" s="113">
        <v>0</v>
      </c>
      <c r="AF227" s="115">
        <f t="shared" si="18"/>
        <v>24690</v>
      </c>
    </row>
    <row r="228" spans="1:32" x14ac:dyDescent="0.25">
      <c r="A228" s="108">
        <v>227</v>
      </c>
      <c r="B228" s="108">
        <v>215</v>
      </c>
      <c r="C228" s="108">
        <v>5</v>
      </c>
      <c r="D228" s="108" t="s">
        <v>6</v>
      </c>
      <c r="E228" s="108" t="s">
        <v>271</v>
      </c>
      <c r="F228" s="108" t="s">
        <v>272</v>
      </c>
      <c r="G228" s="108" t="s">
        <v>369</v>
      </c>
      <c r="H228" s="108" t="s">
        <v>372</v>
      </c>
      <c r="I228" s="108" t="s">
        <v>328</v>
      </c>
      <c r="J228" s="133">
        <v>1294</v>
      </c>
      <c r="K228" s="133">
        <v>0</v>
      </c>
      <c r="L228" s="133">
        <v>0</v>
      </c>
      <c r="M228" s="133">
        <v>0</v>
      </c>
      <c r="N228" s="133">
        <v>1090.2476239736211</v>
      </c>
      <c r="O228" s="133">
        <v>2162</v>
      </c>
      <c r="P228" s="132">
        <f t="shared" si="16"/>
        <v>4546.2476239736206</v>
      </c>
      <c r="Q228" s="109">
        <v>1294</v>
      </c>
      <c r="R228" s="109">
        <v>0</v>
      </c>
      <c r="S228" s="109">
        <v>0</v>
      </c>
      <c r="T228" s="109">
        <v>0</v>
      </c>
      <c r="U228" s="109">
        <v>1090</v>
      </c>
      <c r="V228" s="109">
        <v>2054.2767944627699</v>
      </c>
      <c r="W228" s="109">
        <v>0</v>
      </c>
      <c r="X228" s="110">
        <f t="shared" si="17"/>
        <v>4438.2767944627703</v>
      </c>
      <c r="Y228" s="111">
        <v>1294</v>
      </c>
      <c r="Z228" s="111">
        <v>0</v>
      </c>
      <c r="AA228" s="111">
        <v>0</v>
      </c>
      <c r="AB228" s="111">
        <v>0</v>
      </c>
      <c r="AC228" s="111">
        <v>1090</v>
      </c>
      <c r="AD228" s="111">
        <v>1081</v>
      </c>
      <c r="AE228" s="111">
        <v>452</v>
      </c>
      <c r="AF228" s="112">
        <f t="shared" si="18"/>
        <v>3917</v>
      </c>
    </row>
    <row r="229" spans="1:32" x14ac:dyDescent="0.25">
      <c r="A229">
        <v>228</v>
      </c>
      <c r="B229">
        <v>216</v>
      </c>
      <c r="C229">
        <v>6</v>
      </c>
      <c r="D229" t="s">
        <v>6</v>
      </c>
      <c r="E229" t="s">
        <v>271</v>
      </c>
      <c r="F229" t="s">
        <v>272</v>
      </c>
      <c r="G229" t="s">
        <v>373</v>
      </c>
      <c r="H229" t="s">
        <v>372</v>
      </c>
      <c r="I229" t="s">
        <v>328</v>
      </c>
      <c r="J229" s="113">
        <v>849</v>
      </c>
      <c r="K229" s="113">
        <v>0</v>
      </c>
      <c r="L229" s="113">
        <v>0</v>
      </c>
      <c r="M229" s="113">
        <v>0</v>
      </c>
      <c r="N229" s="113">
        <v>714.22344346027023</v>
      </c>
      <c r="O229" s="113">
        <v>1388</v>
      </c>
      <c r="P229" s="132">
        <f t="shared" si="16"/>
        <v>2951.2234434602701</v>
      </c>
      <c r="Q229" s="113">
        <v>849</v>
      </c>
      <c r="R229" s="113">
        <v>0</v>
      </c>
      <c r="S229" s="113">
        <v>0</v>
      </c>
      <c r="T229" s="113">
        <v>0</v>
      </c>
      <c r="U229" s="113">
        <v>714</v>
      </c>
      <c r="V229" s="113">
        <v>1318.2075888173904</v>
      </c>
      <c r="W229" s="113">
        <v>0</v>
      </c>
      <c r="X229" s="114">
        <f t="shared" si="17"/>
        <v>2881.2075888173904</v>
      </c>
      <c r="Y229" s="113">
        <v>849</v>
      </c>
      <c r="Z229" s="113">
        <v>0</v>
      </c>
      <c r="AA229" s="113">
        <v>0</v>
      </c>
      <c r="AB229" s="113">
        <v>0</v>
      </c>
      <c r="AC229" s="113">
        <v>714</v>
      </c>
      <c r="AD229" s="113">
        <v>694</v>
      </c>
      <c r="AE229" s="113">
        <v>404</v>
      </c>
      <c r="AF229" s="115">
        <f t="shared" si="18"/>
        <v>2661</v>
      </c>
    </row>
    <row r="230" spans="1:32" x14ac:dyDescent="0.25">
      <c r="A230" s="108">
        <v>229</v>
      </c>
      <c r="B230" s="108">
        <v>217</v>
      </c>
      <c r="C230" s="108">
        <v>1</v>
      </c>
      <c r="D230" s="108" t="s">
        <v>6</v>
      </c>
      <c r="E230" s="108" t="s">
        <v>273</v>
      </c>
      <c r="F230" s="108" t="s">
        <v>274</v>
      </c>
      <c r="G230" s="108" t="s">
        <v>369</v>
      </c>
      <c r="H230" s="108" t="s">
        <v>371</v>
      </c>
      <c r="I230" s="108" t="s">
        <v>328</v>
      </c>
      <c r="J230" s="133">
        <v>5454</v>
      </c>
      <c r="K230" s="133">
        <v>0</v>
      </c>
      <c r="L230" s="133">
        <v>0</v>
      </c>
      <c r="M230" s="133">
        <v>0</v>
      </c>
      <c r="N230" s="133">
        <v>4395.4009172276055</v>
      </c>
      <c r="O230" s="133">
        <v>7670</v>
      </c>
      <c r="P230" s="132">
        <f t="shared" si="16"/>
        <v>17519.400917227606</v>
      </c>
      <c r="Q230" s="109">
        <v>5454</v>
      </c>
      <c r="R230" s="109">
        <v>0</v>
      </c>
      <c r="S230" s="109">
        <v>0</v>
      </c>
      <c r="T230" s="109">
        <v>0</v>
      </c>
      <c r="U230" s="109">
        <v>4395</v>
      </c>
      <c r="V230" s="109">
        <v>7286.1866392204256</v>
      </c>
      <c r="W230" s="109">
        <v>0</v>
      </c>
      <c r="X230" s="110">
        <f t="shared" si="17"/>
        <v>17135.186639220425</v>
      </c>
      <c r="Y230" s="111">
        <v>5454</v>
      </c>
      <c r="Z230" s="111">
        <v>0</v>
      </c>
      <c r="AA230" s="111">
        <v>0</v>
      </c>
      <c r="AB230" s="111">
        <v>0</v>
      </c>
      <c r="AC230" s="111">
        <v>4395</v>
      </c>
      <c r="AD230" s="111">
        <v>7000</v>
      </c>
      <c r="AE230" s="111">
        <v>1405</v>
      </c>
      <c r="AF230" s="112">
        <f t="shared" si="18"/>
        <v>18254</v>
      </c>
    </row>
    <row r="231" spans="1:32" x14ac:dyDescent="0.25">
      <c r="A231">
        <v>230</v>
      </c>
      <c r="B231">
        <v>218</v>
      </c>
      <c r="C231">
        <v>2</v>
      </c>
      <c r="D231" t="s">
        <v>6</v>
      </c>
      <c r="E231" t="s">
        <v>273</v>
      </c>
      <c r="F231" t="s">
        <v>274</v>
      </c>
      <c r="G231" t="s">
        <v>373</v>
      </c>
      <c r="H231" t="s">
        <v>371</v>
      </c>
      <c r="I231" t="s">
        <v>328</v>
      </c>
      <c r="J231" s="113">
        <v>5327</v>
      </c>
      <c r="K231" s="113">
        <v>0</v>
      </c>
      <c r="L231" s="113">
        <v>0</v>
      </c>
      <c r="M231" s="113">
        <v>0</v>
      </c>
      <c r="N231" s="113">
        <v>4292.3515052888524</v>
      </c>
      <c r="O231" s="113">
        <v>7479</v>
      </c>
      <c r="P231" s="132">
        <f t="shared" si="16"/>
        <v>17098.351505288854</v>
      </c>
      <c r="Q231" s="113">
        <v>5327</v>
      </c>
      <c r="R231" s="113">
        <v>0</v>
      </c>
      <c r="S231" s="113">
        <v>0</v>
      </c>
      <c r="T231" s="113">
        <v>0</v>
      </c>
      <c r="U231" s="113">
        <v>4292</v>
      </c>
      <c r="V231" s="113">
        <v>7105.1981362743609</v>
      </c>
      <c r="W231" s="113">
        <v>0</v>
      </c>
      <c r="X231" s="114">
        <f t="shared" si="17"/>
        <v>16724.198136274361</v>
      </c>
      <c r="Y231" s="113">
        <v>5327</v>
      </c>
      <c r="Z231" s="113">
        <v>0</v>
      </c>
      <c r="AA231" s="113">
        <v>0</v>
      </c>
      <c r="AB231" s="113">
        <v>0</v>
      </c>
      <c r="AC231" s="113">
        <v>4292</v>
      </c>
      <c r="AD231" s="113">
        <v>6000</v>
      </c>
      <c r="AE231" s="113">
        <v>1478</v>
      </c>
      <c r="AF231" s="115">
        <f t="shared" si="18"/>
        <v>17097</v>
      </c>
    </row>
    <row r="232" spans="1:32" x14ac:dyDescent="0.25">
      <c r="A232" s="108">
        <v>231</v>
      </c>
      <c r="B232" s="108">
        <v>219</v>
      </c>
      <c r="C232" s="108">
        <v>3</v>
      </c>
      <c r="D232" s="108" t="s">
        <v>6</v>
      </c>
      <c r="E232" s="108" t="s">
        <v>273</v>
      </c>
      <c r="F232" s="108" t="s">
        <v>274</v>
      </c>
      <c r="G232" s="108" t="s">
        <v>369</v>
      </c>
      <c r="H232" s="108" t="s">
        <v>370</v>
      </c>
      <c r="I232" s="108" t="s">
        <v>328</v>
      </c>
      <c r="J232" s="133">
        <v>5978</v>
      </c>
      <c r="K232" s="133">
        <v>0</v>
      </c>
      <c r="L232" s="133">
        <v>0</v>
      </c>
      <c r="M232" s="133">
        <v>0</v>
      </c>
      <c r="N232" s="133">
        <v>4817.2165100969005</v>
      </c>
      <c r="O232" s="133">
        <v>8534</v>
      </c>
      <c r="P232" s="132">
        <f t="shared" si="16"/>
        <v>19329.2165100969</v>
      </c>
      <c r="Q232" s="109">
        <v>5978</v>
      </c>
      <c r="R232" s="109">
        <v>0</v>
      </c>
      <c r="S232" s="109">
        <v>0</v>
      </c>
      <c r="T232" s="109">
        <v>0</v>
      </c>
      <c r="U232" s="109">
        <v>4817</v>
      </c>
      <c r="V232" s="109">
        <v>8107.1654154706148</v>
      </c>
      <c r="W232" s="109">
        <v>0</v>
      </c>
      <c r="X232" s="110">
        <f t="shared" si="17"/>
        <v>18902.165415470616</v>
      </c>
      <c r="Y232" s="111">
        <v>5978</v>
      </c>
      <c r="Z232" s="111">
        <v>0</v>
      </c>
      <c r="AA232" s="111">
        <v>0</v>
      </c>
      <c r="AB232" s="111">
        <v>0</v>
      </c>
      <c r="AC232" s="111">
        <v>4817</v>
      </c>
      <c r="AD232" s="111">
        <v>5462</v>
      </c>
      <c r="AE232" s="111">
        <v>1564</v>
      </c>
      <c r="AF232" s="112">
        <f t="shared" si="18"/>
        <v>17821</v>
      </c>
    </row>
    <row r="233" spans="1:32" x14ac:dyDescent="0.25">
      <c r="A233">
        <v>232</v>
      </c>
      <c r="B233">
        <v>220</v>
      </c>
      <c r="C233">
        <v>4</v>
      </c>
      <c r="D233" t="s">
        <v>6</v>
      </c>
      <c r="E233" t="s">
        <v>273</v>
      </c>
      <c r="F233" t="s">
        <v>274</v>
      </c>
      <c r="G233" t="s">
        <v>373</v>
      </c>
      <c r="H233" t="s">
        <v>370</v>
      </c>
      <c r="I233" t="s">
        <v>328</v>
      </c>
      <c r="J233" s="113">
        <v>5083</v>
      </c>
      <c r="K233" s="113">
        <v>0</v>
      </c>
      <c r="L233" s="113">
        <v>0</v>
      </c>
      <c r="M233" s="113">
        <v>0</v>
      </c>
      <c r="N233" s="113">
        <v>4095.8706265256305</v>
      </c>
      <c r="O233" s="113">
        <v>7230</v>
      </c>
      <c r="P233" s="132">
        <f t="shared" si="16"/>
        <v>16408.87062652563</v>
      </c>
      <c r="Q233" s="113">
        <v>5083</v>
      </c>
      <c r="R233" s="113">
        <v>0</v>
      </c>
      <c r="S233" s="113">
        <v>0</v>
      </c>
      <c r="T233" s="113">
        <v>0</v>
      </c>
      <c r="U233" s="113">
        <v>4096</v>
      </c>
      <c r="V233" s="113">
        <v>6868.2338076748747</v>
      </c>
      <c r="W233" s="113">
        <v>0</v>
      </c>
      <c r="X233" s="114">
        <f t="shared" si="17"/>
        <v>16047.233807674875</v>
      </c>
      <c r="Y233" s="113">
        <v>5083</v>
      </c>
      <c r="Z233" s="113">
        <v>0</v>
      </c>
      <c r="AA233" s="113">
        <v>0</v>
      </c>
      <c r="AB233" s="113">
        <v>0</v>
      </c>
      <c r="AC233" s="113">
        <v>4096</v>
      </c>
      <c r="AD233" s="113">
        <v>4627</v>
      </c>
      <c r="AE233" s="113">
        <v>1325</v>
      </c>
      <c r="AF233" s="115">
        <f t="shared" si="18"/>
        <v>15131</v>
      </c>
    </row>
    <row r="234" spans="1:32" x14ac:dyDescent="0.25">
      <c r="A234" s="108">
        <v>233</v>
      </c>
      <c r="B234" s="108">
        <v>221</v>
      </c>
      <c r="C234" s="108">
        <v>5</v>
      </c>
      <c r="D234" s="108" t="s">
        <v>6</v>
      </c>
      <c r="E234" s="108" t="s">
        <v>273</v>
      </c>
      <c r="F234" s="108" t="s">
        <v>274</v>
      </c>
      <c r="G234" s="108" t="s">
        <v>369</v>
      </c>
      <c r="H234" s="108" t="s">
        <v>372</v>
      </c>
      <c r="I234" s="108" t="s">
        <v>328</v>
      </c>
      <c r="J234" s="133">
        <v>730</v>
      </c>
      <c r="K234" s="133">
        <v>0</v>
      </c>
      <c r="L234" s="133">
        <v>0</v>
      </c>
      <c r="M234" s="133">
        <v>0</v>
      </c>
      <c r="N234" s="133">
        <v>588.06864413048311</v>
      </c>
      <c r="O234" s="133">
        <v>967</v>
      </c>
      <c r="P234" s="132">
        <f t="shared" si="16"/>
        <v>2285.0686441304833</v>
      </c>
      <c r="Q234" s="109">
        <v>730</v>
      </c>
      <c r="R234" s="109">
        <v>0</v>
      </c>
      <c r="S234" s="109">
        <v>0</v>
      </c>
      <c r="T234" s="109">
        <v>0</v>
      </c>
      <c r="U234" s="109">
        <v>588</v>
      </c>
      <c r="V234" s="109">
        <v>918.93647114367718</v>
      </c>
      <c r="W234" s="109">
        <v>0</v>
      </c>
      <c r="X234" s="110">
        <f t="shared" si="17"/>
        <v>2236.9364711436774</v>
      </c>
      <c r="Y234" s="111">
        <v>730</v>
      </c>
      <c r="Z234" s="111">
        <v>0</v>
      </c>
      <c r="AA234" s="111">
        <v>0</v>
      </c>
      <c r="AB234" s="111">
        <v>0</v>
      </c>
      <c r="AC234" s="111">
        <v>588</v>
      </c>
      <c r="AD234" s="111">
        <v>619</v>
      </c>
      <c r="AE234" s="111">
        <v>270</v>
      </c>
      <c r="AF234" s="112">
        <f t="shared" si="18"/>
        <v>2207</v>
      </c>
    </row>
    <row r="235" spans="1:32" x14ac:dyDescent="0.25">
      <c r="A235">
        <v>234</v>
      </c>
      <c r="B235">
        <v>222</v>
      </c>
      <c r="C235">
        <v>6</v>
      </c>
      <c r="D235" t="s">
        <v>6</v>
      </c>
      <c r="E235" t="s">
        <v>273</v>
      </c>
      <c r="F235" t="s">
        <v>274</v>
      </c>
      <c r="G235" t="s">
        <v>373</v>
      </c>
      <c r="H235" t="s">
        <v>372</v>
      </c>
      <c r="I235" t="s">
        <v>328</v>
      </c>
      <c r="J235" s="113">
        <v>478</v>
      </c>
      <c r="K235" s="113">
        <v>0</v>
      </c>
      <c r="L235" s="113">
        <v>0</v>
      </c>
      <c r="M235" s="113">
        <v>0</v>
      </c>
      <c r="N235" s="113">
        <v>386.09179673052739</v>
      </c>
      <c r="O235" s="113">
        <v>621</v>
      </c>
      <c r="P235" s="132">
        <f t="shared" si="16"/>
        <v>1485.0917967305274</v>
      </c>
      <c r="Q235" s="113">
        <v>478</v>
      </c>
      <c r="R235" s="113">
        <v>0</v>
      </c>
      <c r="S235" s="113">
        <v>0</v>
      </c>
      <c r="T235" s="113">
        <v>0</v>
      </c>
      <c r="U235" s="113">
        <v>386</v>
      </c>
      <c r="V235" s="113">
        <v>589.61203021604467</v>
      </c>
      <c r="W235" s="113">
        <v>0</v>
      </c>
      <c r="X235" s="114">
        <f t="shared" si="17"/>
        <v>1453.6120302160448</v>
      </c>
      <c r="Y235" s="113">
        <v>478</v>
      </c>
      <c r="Z235" s="113">
        <v>0</v>
      </c>
      <c r="AA235" s="113">
        <v>0</v>
      </c>
      <c r="AB235" s="113">
        <v>0</v>
      </c>
      <c r="AC235" s="113">
        <v>386</v>
      </c>
      <c r="AD235" s="113">
        <v>397</v>
      </c>
      <c r="AE235" s="113">
        <v>241</v>
      </c>
      <c r="AF235" s="115">
        <f t="shared" si="18"/>
        <v>1502</v>
      </c>
    </row>
    <row r="236" spans="1:32" x14ac:dyDescent="0.25">
      <c r="A236" s="108">
        <v>235</v>
      </c>
      <c r="B236" s="108">
        <v>223</v>
      </c>
      <c r="C236" s="108">
        <v>1</v>
      </c>
      <c r="D236" s="108" t="s">
        <v>6</v>
      </c>
      <c r="E236" s="108" t="s">
        <v>275</v>
      </c>
      <c r="F236" s="108" t="s">
        <v>276</v>
      </c>
      <c r="G236" s="108" t="s">
        <v>369</v>
      </c>
      <c r="H236" s="108" t="s">
        <v>371</v>
      </c>
      <c r="I236" s="108" t="s">
        <v>328</v>
      </c>
      <c r="J236" s="133">
        <v>11265</v>
      </c>
      <c r="K236" s="133">
        <v>0</v>
      </c>
      <c r="L236" s="133">
        <v>0</v>
      </c>
      <c r="M236" s="133">
        <v>0</v>
      </c>
      <c r="N236" s="133">
        <v>10541.99023141123</v>
      </c>
      <c r="O236" s="133">
        <v>24448</v>
      </c>
      <c r="P236" s="132">
        <f t="shared" si="16"/>
        <v>46254.990231411226</v>
      </c>
      <c r="Q236" s="109">
        <v>11265</v>
      </c>
      <c r="R236" s="109">
        <v>0</v>
      </c>
      <c r="S236" s="109">
        <v>0</v>
      </c>
      <c r="T236" s="109">
        <v>0</v>
      </c>
      <c r="U236" s="109">
        <v>10542</v>
      </c>
      <c r="V236" s="109">
        <v>23225.130619223663</v>
      </c>
      <c r="W236" s="109">
        <v>0</v>
      </c>
      <c r="X236" s="110">
        <f t="shared" si="17"/>
        <v>45032.130619223666</v>
      </c>
      <c r="Y236" s="111">
        <v>11265</v>
      </c>
      <c r="Z236" s="111">
        <v>0</v>
      </c>
      <c r="AA236" s="111">
        <v>0</v>
      </c>
      <c r="AB236" s="111">
        <v>0</v>
      </c>
      <c r="AC236" s="111">
        <v>10542</v>
      </c>
      <c r="AD236" s="111">
        <v>22000</v>
      </c>
      <c r="AE236" s="111">
        <v>5253</v>
      </c>
      <c r="AF236" s="112">
        <f t="shared" si="18"/>
        <v>49060</v>
      </c>
    </row>
    <row r="237" spans="1:32" x14ac:dyDescent="0.25">
      <c r="A237">
        <v>236</v>
      </c>
      <c r="B237">
        <v>224</v>
      </c>
      <c r="C237">
        <v>2</v>
      </c>
      <c r="D237" t="s">
        <v>6</v>
      </c>
      <c r="E237" t="s">
        <v>275</v>
      </c>
      <c r="F237" t="s">
        <v>276</v>
      </c>
      <c r="G237" t="s">
        <v>373</v>
      </c>
      <c r="H237" t="s">
        <v>371</v>
      </c>
      <c r="I237" t="s">
        <v>328</v>
      </c>
      <c r="J237" s="113">
        <v>11001</v>
      </c>
      <c r="K237" s="113">
        <v>0</v>
      </c>
      <c r="L237" s="113">
        <v>0</v>
      </c>
      <c r="M237" s="113">
        <v>0</v>
      </c>
      <c r="N237" s="113">
        <v>10294.813306145674</v>
      </c>
      <c r="O237" s="113">
        <v>23841</v>
      </c>
      <c r="P237" s="132">
        <f t="shared" si="16"/>
        <v>45136.813306145676</v>
      </c>
      <c r="Q237" s="113">
        <v>11001</v>
      </c>
      <c r="R237" s="113">
        <v>0</v>
      </c>
      <c r="S237" s="113">
        <v>0</v>
      </c>
      <c r="T237" s="113">
        <v>0</v>
      </c>
      <c r="U237" s="113">
        <v>10295</v>
      </c>
      <c r="V237" s="113">
        <v>22648.583894070813</v>
      </c>
      <c r="W237" s="113">
        <v>0</v>
      </c>
      <c r="X237" s="114">
        <f t="shared" si="17"/>
        <v>43944.583894070813</v>
      </c>
      <c r="Y237" s="113">
        <v>11001</v>
      </c>
      <c r="Z237" s="113">
        <v>0</v>
      </c>
      <c r="AA237" s="113">
        <v>0</v>
      </c>
      <c r="AB237" s="113">
        <v>0</v>
      </c>
      <c r="AC237" s="113">
        <v>10295</v>
      </c>
      <c r="AD237" s="113">
        <v>18000</v>
      </c>
      <c r="AE237" s="113">
        <v>5948</v>
      </c>
      <c r="AF237" s="115">
        <f t="shared" si="18"/>
        <v>45244</v>
      </c>
    </row>
    <row r="238" spans="1:32" x14ac:dyDescent="0.25">
      <c r="A238" s="108">
        <v>237</v>
      </c>
      <c r="B238" s="108">
        <v>225</v>
      </c>
      <c r="C238" s="108">
        <v>3</v>
      </c>
      <c r="D238" s="108" t="s">
        <v>6</v>
      </c>
      <c r="E238" s="108" t="s">
        <v>275</v>
      </c>
      <c r="F238" s="108" t="s">
        <v>276</v>
      </c>
      <c r="G238" s="108" t="s">
        <v>369</v>
      </c>
      <c r="H238" s="108" t="s">
        <v>370</v>
      </c>
      <c r="I238" s="108" t="s">
        <v>328</v>
      </c>
      <c r="J238" s="133">
        <v>12346</v>
      </c>
      <c r="K238" s="133">
        <v>0</v>
      </c>
      <c r="L238" s="133">
        <v>0</v>
      </c>
      <c r="M238" s="133">
        <v>0</v>
      </c>
      <c r="N238" s="133">
        <v>11551.824165402126</v>
      </c>
      <c r="O238" s="133">
        <v>27203</v>
      </c>
      <c r="P238" s="132">
        <f t="shared" si="16"/>
        <v>51100.824165402126</v>
      </c>
      <c r="Q238" s="109">
        <v>12346</v>
      </c>
      <c r="R238" s="109">
        <v>0</v>
      </c>
      <c r="S238" s="109">
        <v>0</v>
      </c>
      <c r="T238" s="109">
        <v>0</v>
      </c>
      <c r="U238" s="109">
        <v>11552</v>
      </c>
      <c r="V238" s="109">
        <v>25842.913969998583</v>
      </c>
      <c r="W238" s="109">
        <v>0</v>
      </c>
      <c r="X238" s="110">
        <f t="shared" si="17"/>
        <v>49740.913969998583</v>
      </c>
      <c r="Y238" s="111">
        <v>12346</v>
      </c>
      <c r="Z238" s="111">
        <v>0</v>
      </c>
      <c r="AA238" s="111">
        <v>0</v>
      </c>
      <c r="AB238" s="111">
        <v>0</v>
      </c>
      <c r="AC238" s="111">
        <v>11552</v>
      </c>
      <c r="AD238" s="111">
        <v>13602</v>
      </c>
      <c r="AE238" s="111">
        <v>2823</v>
      </c>
      <c r="AF238" s="112">
        <f t="shared" si="18"/>
        <v>40323</v>
      </c>
    </row>
    <row r="239" spans="1:32" x14ac:dyDescent="0.25">
      <c r="A239">
        <v>238</v>
      </c>
      <c r="B239">
        <v>226</v>
      </c>
      <c r="C239">
        <v>4</v>
      </c>
      <c r="D239" t="s">
        <v>6</v>
      </c>
      <c r="E239" t="s">
        <v>275</v>
      </c>
      <c r="F239" t="s">
        <v>276</v>
      </c>
      <c r="G239" t="s">
        <v>373</v>
      </c>
      <c r="H239" t="s">
        <v>370</v>
      </c>
      <c r="I239" t="s">
        <v>328</v>
      </c>
      <c r="J239" s="113">
        <v>10499</v>
      </c>
      <c r="K239" s="113">
        <v>0</v>
      </c>
      <c r="L239" s="113">
        <v>0</v>
      </c>
      <c r="M239" s="113">
        <v>0</v>
      </c>
      <c r="N239" s="113">
        <v>9825.8109351289841</v>
      </c>
      <c r="O239" s="113">
        <v>23046</v>
      </c>
      <c r="P239" s="132">
        <f t="shared" si="16"/>
        <v>43370.810935128982</v>
      </c>
      <c r="Q239" s="113">
        <v>10499</v>
      </c>
      <c r="R239" s="113">
        <v>0</v>
      </c>
      <c r="S239" s="113">
        <v>0</v>
      </c>
      <c r="T239" s="113">
        <v>0</v>
      </c>
      <c r="U239" s="113">
        <v>9826</v>
      </c>
      <c r="V239" s="113">
        <v>21893.8487797526</v>
      </c>
      <c r="W239" s="113">
        <v>0</v>
      </c>
      <c r="X239" s="114">
        <f t="shared" si="17"/>
        <v>42218.848779752603</v>
      </c>
      <c r="Y239" s="113">
        <v>10499</v>
      </c>
      <c r="Z239" s="113">
        <v>0</v>
      </c>
      <c r="AA239" s="113">
        <v>0</v>
      </c>
      <c r="AB239" s="113">
        <v>0</v>
      </c>
      <c r="AC239" s="113">
        <v>9826</v>
      </c>
      <c r="AD239" s="113">
        <v>11523</v>
      </c>
      <c r="AE239" s="113">
        <v>0</v>
      </c>
      <c r="AF239" s="115">
        <f t="shared" si="18"/>
        <v>31848</v>
      </c>
    </row>
    <row r="240" spans="1:32" x14ac:dyDescent="0.25">
      <c r="A240" s="108">
        <v>239</v>
      </c>
      <c r="B240" s="108">
        <v>227</v>
      </c>
      <c r="C240" s="108">
        <v>5</v>
      </c>
      <c r="D240" s="108" t="s">
        <v>6</v>
      </c>
      <c r="E240" s="108" t="s">
        <v>275</v>
      </c>
      <c r="F240" s="108" t="s">
        <v>276</v>
      </c>
      <c r="G240" s="108" t="s">
        <v>369</v>
      </c>
      <c r="H240" s="108" t="s">
        <v>372</v>
      </c>
      <c r="I240" s="108" t="s">
        <v>328</v>
      </c>
      <c r="J240" s="133">
        <v>1508</v>
      </c>
      <c r="K240" s="133">
        <v>0</v>
      </c>
      <c r="L240" s="133">
        <v>0</v>
      </c>
      <c r="M240" s="133">
        <v>0</v>
      </c>
      <c r="N240" s="133">
        <v>1411.2323596358119</v>
      </c>
      <c r="O240" s="133">
        <v>3083</v>
      </c>
      <c r="P240" s="132">
        <f t="shared" si="16"/>
        <v>6002.2323596358119</v>
      </c>
      <c r="Q240" s="109">
        <v>1508</v>
      </c>
      <c r="R240" s="109">
        <v>0</v>
      </c>
      <c r="S240" s="109">
        <v>0</v>
      </c>
      <c r="T240" s="109">
        <v>0</v>
      </c>
      <c r="U240" s="109">
        <v>1411</v>
      </c>
      <c r="V240" s="109">
        <v>2928.4468774349498</v>
      </c>
      <c r="W240" s="109">
        <v>0</v>
      </c>
      <c r="X240" s="110">
        <f t="shared" si="17"/>
        <v>5847.4468774349498</v>
      </c>
      <c r="Y240" s="111">
        <v>1508</v>
      </c>
      <c r="Z240" s="111">
        <v>0</v>
      </c>
      <c r="AA240" s="111">
        <v>0</v>
      </c>
      <c r="AB240" s="111">
        <v>0</v>
      </c>
      <c r="AC240" s="111">
        <v>1411</v>
      </c>
      <c r="AD240" s="111">
        <v>1542</v>
      </c>
      <c r="AE240" s="111">
        <v>860</v>
      </c>
      <c r="AF240" s="112">
        <f t="shared" si="18"/>
        <v>5321</v>
      </c>
    </row>
    <row r="241" spans="1:32" x14ac:dyDescent="0.25">
      <c r="A241">
        <v>240</v>
      </c>
      <c r="B241">
        <v>228</v>
      </c>
      <c r="C241">
        <v>6</v>
      </c>
      <c r="D241" t="s">
        <v>6</v>
      </c>
      <c r="E241" t="s">
        <v>275</v>
      </c>
      <c r="F241" t="s">
        <v>276</v>
      </c>
      <c r="G241" t="s">
        <v>373</v>
      </c>
      <c r="H241" t="s">
        <v>372</v>
      </c>
      <c r="I241" t="s">
        <v>328</v>
      </c>
      <c r="J241" s="113">
        <v>989</v>
      </c>
      <c r="K241" s="113">
        <v>0</v>
      </c>
      <c r="L241" s="113">
        <v>0</v>
      </c>
      <c r="M241" s="113">
        <v>0</v>
      </c>
      <c r="N241" s="113">
        <v>925.32900227617608</v>
      </c>
      <c r="O241" s="113">
        <v>1979</v>
      </c>
      <c r="P241" s="132">
        <f t="shared" si="16"/>
        <v>3893.3290022761762</v>
      </c>
      <c r="Q241" s="113">
        <v>989</v>
      </c>
      <c r="R241" s="113">
        <v>0</v>
      </c>
      <c r="S241" s="113">
        <v>0</v>
      </c>
      <c r="T241" s="113">
        <v>0</v>
      </c>
      <c r="U241" s="113">
        <v>925</v>
      </c>
      <c r="V241" s="113">
        <v>1879.8408595194089</v>
      </c>
      <c r="W241" s="113">
        <v>0</v>
      </c>
      <c r="X241" s="114">
        <f t="shared" si="17"/>
        <v>3793.8408595194087</v>
      </c>
      <c r="Y241" s="113">
        <v>989</v>
      </c>
      <c r="Z241" s="113">
        <v>0</v>
      </c>
      <c r="AA241" s="113">
        <v>0</v>
      </c>
      <c r="AB241" s="113">
        <v>0</v>
      </c>
      <c r="AC241" s="113">
        <v>925</v>
      </c>
      <c r="AD241" s="113">
        <v>990</v>
      </c>
      <c r="AE241" s="113">
        <v>768</v>
      </c>
      <c r="AF241" s="115">
        <f t="shared" si="18"/>
        <v>3672</v>
      </c>
    </row>
    <row r="242" spans="1:32" x14ac:dyDescent="0.25">
      <c r="A242" s="108">
        <v>241</v>
      </c>
      <c r="B242" s="108">
        <v>229</v>
      </c>
      <c r="C242" s="108">
        <v>1</v>
      </c>
      <c r="D242" s="108" t="s">
        <v>6</v>
      </c>
      <c r="E242" s="108" t="s">
        <v>277</v>
      </c>
      <c r="F242" s="108" t="s">
        <v>278</v>
      </c>
      <c r="G242" s="108" t="s">
        <v>369</v>
      </c>
      <c r="H242" s="108" t="s">
        <v>371</v>
      </c>
      <c r="I242" s="108" t="s">
        <v>328</v>
      </c>
      <c r="J242" s="133">
        <v>6223</v>
      </c>
      <c r="K242" s="133">
        <v>0</v>
      </c>
      <c r="L242" s="133">
        <v>0</v>
      </c>
      <c r="M242" s="133">
        <v>0</v>
      </c>
      <c r="N242" s="133">
        <v>7065.1128528493136</v>
      </c>
      <c r="O242" s="133">
        <v>8713</v>
      </c>
      <c r="P242" s="132">
        <f t="shared" si="16"/>
        <v>22001.112852849314</v>
      </c>
      <c r="Q242" s="109">
        <v>6223</v>
      </c>
      <c r="R242" s="109">
        <v>0</v>
      </c>
      <c r="S242" s="109">
        <v>0</v>
      </c>
      <c r="T242" s="109">
        <v>0</v>
      </c>
      <c r="U242" s="109">
        <v>7065</v>
      </c>
      <c r="V242" s="109">
        <v>8712.85336737951</v>
      </c>
      <c r="W242" s="109">
        <v>0</v>
      </c>
      <c r="X242" s="110">
        <f t="shared" si="17"/>
        <v>22000.85336737951</v>
      </c>
      <c r="Y242" s="111">
        <v>6223</v>
      </c>
      <c r="Z242" s="111">
        <v>0</v>
      </c>
      <c r="AA242" s="111">
        <v>0</v>
      </c>
      <c r="AB242" s="111">
        <v>0</v>
      </c>
      <c r="AC242" s="111">
        <v>7065</v>
      </c>
      <c r="AD242" s="111">
        <v>4356</v>
      </c>
      <c r="AE242" s="111">
        <v>776</v>
      </c>
      <c r="AF242" s="112">
        <f t="shared" si="18"/>
        <v>18420</v>
      </c>
    </row>
    <row r="243" spans="1:32" x14ac:dyDescent="0.25">
      <c r="A243">
        <v>242</v>
      </c>
      <c r="B243">
        <v>230</v>
      </c>
      <c r="C243">
        <v>2</v>
      </c>
      <c r="D243" t="s">
        <v>6</v>
      </c>
      <c r="E243" t="s">
        <v>277</v>
      </c>
      <c r="F243" t="s">
        <v>278</v>
      </c>
      <c r="G243" t="s">
        <v>373</v>
      </c>
      <c r="H243" t="s">
        <v>371</v>
      </c>
      <c r="I243" t="s">
        <v>328</v>
      </c>
      <c r="J243" s="113">
        <v>6079</v>
      </c>
      <c r="K243" s="113">
        <v>0</v>
      </c>
      <c r="L243" s="113">
        <v>0</v>
      </c>
      <c r="M243" s="113">
        <v>0</v>
      </c>
      <c r="N243" s="113">
        <v>6901.4626672166887</v>
      </c>
      <c r="O243" s="113">
        <v>8497</v>
      </c>
      <c r="P243" s="132">
        <f t="shared" si="16"/>
        <v>21477.462667216689</v>
      </c>
      <c r="Q243" s="113">
        <v>6079</v>
      </c>
      <c r="R243" s="113">
        <v>0</v>
      </c>
      <c r="S243" s="113">
        <v>0</v>
      </c>
      <c r="T243" s="113">
        <v>0</v>
      </c>
      <c r="U243" s="113">
        <v>6901</v>
      </c>
      <c r="V243" s="113">
        <v>8496.7997446536883</v>
      </c>
      <c r="W243" s="113">
        <v>0</v>
      </c>
      <c r="X243" s="114">
        <f t="shared" si="17"/>
        <v>21476.79974465369</v>
      </c>
      <c r="Y243" s="113">
        <v>6079</v>
      </c>
      <c r="Z243" s="113">
        <v>0</v>
      </c>
      <c r="AA243" s="113">
        <v>0</v>
      </c>
      <c r="AB243" s="113">
        <v>0</v>
      </c>
      <c r="AC243" s="113">
        <v>6901</v>
      </c>
      <c r="AD243" s="113">
        <v>4248</v>
      </c>
      <c r="AE243" s="113">
        <v>1159</v>
      </c>
      <c r="AF243" s="115">
        <f t="shared" si="18"/>
        <v>18387</v>
      </c>
    </row>
    <row r="244" spans="1:32" x14ac:dyDescent="0.25">
      <c r="A244" s="108">
        <v>243</v>
      </c>
      <c r="B244" s="108">
        <v>231</v>
      </c>
      <c r="C244" s="108">
        <v>3</v>
      </c>
      <c r="D244" s="108" t="s">
        <v>6</v>
      </c>
      <c r="E244" s="108" t="s">
        <v>277</v>
      </c>
      <c r="F244" s="108" t="s">
        <v>278</v>
      </c>
      <c r="G244" s="108" t="s">
        <v>369</v>
      </c>
      <c r="H244" s="108" t="s">
        <v>370</v>
      </c>
      <c r="I244" s="108" t="s">
        <v>328</v>
      </c>
      <c r="J244" s="133">
        <v>6822</v>
      </c>
      <c r="K244" s="133">
        <v>0</v>
      </c>
      <c r="L244" s="133">
        <v>0</v>
      </c>
      <c r="M244" s="133">
        <v>0</v>
      </c>
      <c r="N244" s="133">
        <v>7744.3491071954741</v>
      </c>
      <c r="O244" s="133">
        <v>9695</v>
      </c>
      <c r="P244" s="132">
        <f t="shared" si="16"/>
        <v>24261.349107195474</v>
      </c>
      <c r="Q244" s="109">
        <v>6822</v>
      </c>
      <c r="R244" s="109">
        <v>0</v>
      </c>
      <c r="S244" s="109">
        <v>0</v>
      </c>
      <c r="T244" s="109">
        <v>0</v>
      </c>
      <c r="U244" s="109">
        <v>7744</v>
      </c>
      <c r="V244" s="109">
        <v>9694.9152888605186</v>
      </c>
      <c r="W244" s="109">
        <v>0</v>
      </c>
      <c r="X244" s="110">
        <f t="shared" si="17"/>
        <v>24260.915288860517</v>
      </c>
      <c r="Y244" s="111">
        <v>6822</v>
      </c>
      <c r="Z244" s="111">
        <v>0</v>
      </c>
      <c r="AA244" s="111">
        <v>0</v>
      </c>
      <c r="AB244" s="111">
        <v>0</v>
      </c>
      <c r="AC244" s="111">
        <v>7744</v>
      </c>
      <c r="AD244" s="111">
        <v>4848</v>
      </c>
      <c r="AE244" s="111">
        <v>635</v>
      </c>
      <c r="AF244" s="112">
        <f t="shared" si="18"/>
        <v>20049</v>
      </c>
    </row>
    <row r="245" spans="1:32" x14ac:dyDescent="0.25">
      <c r="A245">
        <v>244</v>
      </c>
      <c r="B245">
        <v>232</v>
      </c>
      <c r="C245">
        <v>4</v>
      </c>
      <c r="D245" t="s">
        <v>6</v>
      </c>
      <c r="E245" t="s">
        <v>277</v>
      </c>
      <c r="F245" t="s">
        <v>278</v>
      </c>
      <c r="G245" t="s">
        <v>373</v>
      </c>
      <c r="H245" t="s">
        <v>370</v>
      </c>
      <c r="I245" t="s">
        <v>328</v>
      </c>
      <c r="J245" s="113">
        <v>5800</v>
      </c>
      <c r="K245" s="113">
        <v>0</v>
      </c>
      <c r="L245" s="113">
        <v>0</v>
      </c>
      <c r="M245" s="113">
        <v>0</v>
      </c>
      <c r="N245" s="113">
        <v>6584.7203724438677</v>
      </c>
      <c r="O245" s="113">
        <v>8213</v>
      </c>
      <c r="P245" s="132">
        <f t="shared" si="16"/>
        <v>20597.720372443866</v>
      </c>
      <c r="Q245" s="113">
        <v>5800</v>
      </c>
      <c r="R245" s="113">
        <v>0</v>
      </c>
      <c r="S245" s="113">
        <v>0</v>
      </c>
      <c r="T245" s="113">
        <v>0</v>
      </c>
      <c r="U245" s="113">
        <v>6585</v>
      </c>
      <c r="V245" s="113">
        <v>8212.9838493456755</v>
      </c>
      <c r="W245" s="113">
        <v>0</v>
      </c>
      <c r="X245" s="114">
        <f t="shared" si="17"/>
        <v>20597.983849345677</v>
      </c>
      <c r="Y245" s="113">
        <v>5800</v>
      </c>
      <c r="Z245" s="113">
        <v>0</v>
      </c>
      <c r="AA245" s="113">
        <v>0</v>
      </c>
      <c r="AB245" s="113">
        <v>0</v>
      </c>
      <c r="AC245" s="113">
        <v>6585</v>
      </c>
      <c r="AD245" s="113">
        <v>4106</v>
      </c>
      <c r="AE245" s="113">
        <v>0</v>
      </c>
      <c r="AF245" s="115">
        <f t="shared" si="18"/>
        <v>16491</v>
      </c>
    </row>
    <row r="246" spans="1:32" x14ac:dyDescent="0.25">
      <c r="A246" s="108">
        <v>245</v>
      </c>
      <c r="B246" s="108">
        <v>233</v>
      </c>
      <c r="C246" s="108">
        <v>5</v>
      </c>
      <c r="D246" s="108" t="s">
        <v>6</v>
      </c>
      <c r="E246" s="108" t="s">
        <v>277</v>
      </c>
      <c r="F246" s="108" t="s">
        <v>278</v>
      </c>
      <c r="G246" s="108" t="s">
        <v>369</v>
      </c>
      <c r="H246" s="108" t="s">
        <v>372</v>
      </c>
      <c r="I246" s="108" t="s">
        <v>328</v>
      </c>
      <c r="J246" s="133">
        <v>833</v>
      </c>
      <c r="K246" s="133">
        <v>0</v>
      </c>
      <c r="L246" s="133">
        <v>0</v>
      </c>
      <c r="M246" s="133">
        <v>0</v>
      </c>
      <c r="N246" s="133">
        <v>944.94784607224938</v>
      </c>
      <c r="O246" s="133">
        <v>1099</v>
      </c>
      <c r="P246" s="132">
        <f t="shared" si="16"/>
        <v>2876.9478460722494</v>
      </c>
      <c r="Q246" s="109">
        <v>833</v>
      </c>
      <c r="R246" s="109">
        <v>0</v>
      </c>
      <c r="S246" s="109">
        <v>0</v>
      </c>
      <c r="T246" s="109">
        <v>0</v>
      </c>
      <c r="U246" s="109">
        <v>945</v>
      </c>
      <c r="V246" s="109">
        <v>1098.9272901372487</v>
      </c>
      <c r="W246" s="109">
        <v>0</v>
      </c>
      <c r="X246" s="110">
        <f t="shared" si="17"/>
        <v>2876.9272901372487</v>
      </c>
      <c r="Y246" s="111">
        <v>833</v>
      </c>
      <c r="Z246" s="111">
        <v>0</v>
      </c>
      <c r="AA246" s="111">
        <v>0</v>
      </c>
      <c r="AB246" s="111">
        <v>0</v>
      </c>
      <c r="AC246" s="111">
        <v>945</v>
      </c>
      <c r="AD246" s="111">
        <v>550</v>
      </c>
      <c r="AE246" s="111">
        <v>230</v>
      </c>
      <c r="AF246" s="112">
        <f t="shared" si="18"/>
        <v>2558</v>
      </c>
    </row>
    <row r="247" spans="1:32" x14ac:dyDescent="0.25">
      <c r="A247">
        <v>246</v>
      </c>
      <c r="B247">
        <v>234</v>
      </c>
      <c r="C247">
        <v>6</v>
      </c>
      <c r="D247" t="s">
        <v>6</v>
      </c>
      <c r="E247" t="s">
        <v>277</v>
      </c>
      <c r="F247" t="s">
        <v>278</v>
      </c>
      <c r="G247" t="s">
        <v>373</v>
      </c>
      <c r="H247" t="s">
        <v>372</v>
      </c>
      <c r="I247" t="s">
        <v>328</v>
      </c>
      <c r="J247" s="113">
        <v>546</v>
      </c>
      <c r="K247" s="113">
        <v>0</v>
      </c>
      <c r="L247" s="113">
        <v>0</v>
      </c>
      <c r="M247" s="113">
        <v>0</v>
      </c>
      <c r="N247" s="113">
        <v>619.40715422240555</v>
      </c>
      <c r="O247" s="113">
        <v>705</v>
      </c>
      <c r="P247" s="132">
        <f t="shared" si="16"/>
        <v>1870.4071542224056</v>
      </c>
      <c r="Q247" s="113">
        <v>546</v>
      </c>
      <c r="R247" s="113">
        <v>0</v>
      </c>
      <c r="S247" s="113">
        <v>0</v>
      </c>
      <c r="T247" s="113">
        <v>0</v>
      </c>
      <c r="U247" s="113">
        <v>619</v>
      </c>
      <c r="V247" s="113">
        <v>705.12045962336435</v>
      </c>
      <c r="W247" s="113">
        <v>0</v>
      </c>
      <c r="X247" s="114">
        <f t="shared" si="17"/>
        <v>1870.1204596233642</v>
      </c>
      <c r="Y247" s="113">
        <v>546</v>
      </c>
      <c r="Z247" s="113">
        <v>0</v>
      </c>
      <c r="AA247" s="113">
        <v>0</v>
      </c>
      <c r="AB247" s="113">
        <v>0</v>
      </c>
      <c r="AC247" s="113">
        <v>619</v>
      </c>
      <c r="AD247" s="113">
        <v>352</v>
      </c>
      <c r="AE247" s="113">
        <v>205</v>
      </c>
      <c r="AF247" s="115">
        <f t="shared" si="18"/>
        <v>1722</v>
      </c>
    </row>
    <row r="248" spans="1:32" x14ac:dyDescent="0.25">
      <c r="A248" s="108">
        <v>247</v>
      </c>
      <c r="B248" s="108">
        <v>235</v>
      </c>
      <c r="C248" s="108">
        <v>1</v>
      </c>
      <c r="D248" s="108" t="s">
        <v>6</v>
      </c>
      <c r="E248" s="108" t="s">
        <v>279</v>
      </c>
      <c r="F248" s="108" t="s">
        <v>280</v>
      </c>
      <c r="G248" s="108" t="s">
        <v>369</v>
      </c>
      <c r="H248" s="108" t="s">
        <v>371</v>
      </c>
      <c r="I248" s="108" t="s">
        <v>328</v>
      </c>
      <c r="J248" s="133">
        <v>4512</v>
      </c>
      <c r="K248" s="133">
        <v>0</v>
      </c>
      <c r="L248" s="133">
        <v>0</v>
      </c>
      <c r="M248" s="133">
        <v>0</v>
      </c>
      <c r="N248" s="133">
        <v>2152.5123287671236</v>
      </c>
      <c r="O248" s="133">
        <v>8871</v>
      </c>
      <c r="P248" s="132">
        <f t="shared" si="16"/>
        <v>15535.512328767123</v>
      </c>
      <c r="Q248" s="109">
        <v>4512</v>
      </c>
      <c r="R248" s="109">
        <v>0</v>
      </c>
      <c r="S248" s="109">
        <v>0</v>
      </c>
      <c r="T248" s="109">
        <v>0</v>
      </c>
      <c r="U248" s="109">
        <v>2153</v>
      </c>
      <c r="V248" s="109">
        <v>8427.1964284034802</v>
      </c>
      <c r="W248" s="109">
        <v>0</v>
      </c>
      <c r="X248" s="110">
        <f t="shared" si="17"/>
        <v>15092.19642840348</v>
      </c>
      <c r="Y248" s="111">
        <v>4512</v>
      </c>
      <c r="Z248" s="111">
        <v>0</v>
      </c>
      <c r="AA248" s="111">
        <v>0</v>
      </c>
      <c r="AB248" s="111">
        <v>0</v>
      </c>
      <c r="AC248" s="111">
        <v>2153</v>
      </c>
      <c r="AD248" s="111">
        <v>4436</v>
      </c>
      <c r="AE248" s="111">
        <v>1962</v>
      </c>
      <c r="AF248" s="112">
        <f t="shared" si="18"/>
        <v>13063</v>
      </c>
    </row>
    <row r="249" spans="1:32" x14ac:dyDescent="0.25">
      <c r="A249">
        <v>248</v>
      </c>
      <c r="B249">
        <v>236</v>
      </c>
      <c r="C249">
        <v>2</v>
      </c>
      <c r="D249" t="s">
        <v>6</v>
      </c>
      <c r="E249" t="s">
        <v>279</v>
      </c>
      <c r="F249" t="s">
        <v>280</v>
      </c>
      <c r="G249" t="s">
        <v>373</v>
      </c>
      <c r="H249" t="s">
        <v>371</v>
      </c>
      <c r="I249" t="s">
        <v>328</v>
      </c>
      <c r="J249" s="113">
        <v>4406</v>
      </c>
      <c r="K249" s="113">
        <v>0</v>
      </c>
      <c r="L249" s="113">
        <v>0</v>
      </c>
      <c r="M249" s="113">
        <v>0</v>
      </c>
      <c r="N249" s="113">
        <v>2102.048219178082</v>
      </c>
      <c r="O249" s="113">
        <v>8650</v>
      </c>
      <c r="P249" s="132">
        <f t="shared" si="16"/>
        <v>15158.048219178083</v>
      </c>
      <c r="Q249" s="113">
        <v>4406</v>
      </c>
      <c r="R249" s="113">
        <v>0</v>
      </c>
      <c r="S249" s="113">
        <v>0</v>
      </c>
      <c r="T249" s="113">
        <v>0</v>
      </c>
      <c r="U249" s="113">
        <v>2102</v>
      </c>
      <c r="V249" s="113">
        <v>8217.2861885727725</v>
      </c>
      <c r="W249" s="113">
        <v>0</v>
      </c>
      <c r="X249" s="114">
        <f t="shared" si="17"/>
        <v>14725.286188572773</v>
      </c>
      <c r="Y249" s="113">
        <v>4406</v>
      </c>
      <c r="Z249" s="113">
        <v>0</v>
      </c>
      <c r="AA249" s="113">
        <v>0</v>
      </c>
      <c r="AB249" s="113">
        <v>0</v>
      </c>
      <c r="AC249" s="113">
        <v>2102</v>
      </c>
      <c r="AD249" s="113">
        <v>4325</v>
      </c>
      <c r="AE249" s="113">
        <v>2166</v>
      </c>
      <c r="AF249" s="115">
        <f t="shared" si="18"/>
        <v>12999</v>
      </c>
    </row>
    <row r="250" spans="1:32" x14ac:dyDescent="0.25">
      <c r="A250" s="108">
        <v>249</v>
      </c>
      <c r="B250" s="108">
        <v>237</v>
      </c>
      <c r="C250" s="108">
        <v>3</v>
      </c>
      <c r="D250" s="108" t="s">
        <v>6</v>
      </c>
      <c r="E250" s="108" t="s">
        <v>279</v>
      </c>
      <c r="F250" s="108" t="s">
        <v>280</v>
      </c>
      <c r="G250" s="108" t="s">
        <v>369</v>
      </c>
      <c r="H250" s="108" t="s">
        <v>370</v>
      </c>
      <c r="I250" s="108" t="s">
        <v>328</v>
      </c>
      <c r="J250" s="133">
        <v>4944</v>
      </c>
      <c r="K250" s="133">
        <v>0</v>
      </c>
      <c r="L250" s="133">
        <v>0</v>
      </c>
      <c r="M250" s="133">
        <v>0</v>
      </c>
      <c r="N250" s="133">
        <v>2358.7298630136984</v>
      </c>
      <c r="O250" s="133">
        <v>9870</v>
      </c>
      <c r="P250" s="132">
        <f t="shared" si="16"/>
        <v>17172.729863013697</v>
      </c>
      <c r="Q250" s="109">
        <v>4944</v>
      </c>
      <c r="R250" s="109">
        <v>0</v>
      </c>
      <c r="S250" s="109">
        <v>0</v>
      </c>
      <c r="T250" s="109">
        <v>0</v>
      </c>
      <c r="U250" s="109">
        <v>2359</v>
      </c>
      <c r="V250" s="109">
        <v>9376.9236468375257</v>
      </c>
      <c r="W250" s="109">
        <v>0</v>
      </c>
      <c r="X250" s="110">
        <f t="shared" si="17"/>
        <v>16679.923646837524</v>
      </c>
      <c r="Y250" s="111">
        <v>4944</v>
      </c>
      <c r="Z250" s="111">
        <v>0</v>
      </c>
      <c r="AA250" s="111">
        <v>0</v>
      </c>
      <c r="AB250" s="111">
        <v>0</v>
      </c>
      <c r="AC250" s="111">
        <v>2359</v>
      </c>
      <c r="AD250" s="111">
        <v>4935</v>
      </c>
      <c r="AE250" s="111">
        <v>507</v>
      </c>
      <c r="AF250" s="112">
        <f t="shared" si="18"/>
        <v>12745</v>
      </c>
    </row>
    <row r="251" spans="1:32" x14ac:dyDescent="0.25">
      <c r="A251">
        <v>250</v>
      </c>
      <c r="B251">
        <v>238</v>
      </c>
      <c r="C251">
        <v>4</v>
      </c>
      <c r="D251" t="s">
        <v>6</v>
      </c>
      <c r="E251" t="s">
        <v>279</v>
      </c>
      <c r="F251" t="s">
        <v>280</v>
      </c>
      <c r="G251" t="s">
        <v>373</v>
      </c>
      <c r="H251" t="s">
        <v>370</v>
      </c>
      <c r="I251" t="s">
        <v>328</v>
      </c>
      <c r="J251" s="113">
        <v>4205</v>
      </c>
      <c r="K251" s="113">
        <v>0</v>
      </c>
      <c r="L251" s="113">
        <v>0</v>
      </c>
      <c r="M251" s="113">
        <v>0</v>
      </c>
      <c r="N251" s="113">
        <v>2005.7926027397259</v>
      </c>
      <c r="O251" s="113">
        <v>8362</v>
      </c>
      <c r="P251" s="132">
        <f t="shared" si="16"/>
        <v>14572.792602739726</v>
      </c>
      <c r="Q251" s="113">
        <v>4205</v>
      </c>
      <c r="R251" s="113">
        <v>0</v>
      </c>
      <c r="S251" s="113">
        <v>0</v>
      </c>
      <c r="T251" s="113">
        <v>0</v>
      </c>
      <c r="U251" s="113">
        <v>2006</v>
      </c>
      <c r="V251" s="113">
        <v>7943.9364095932287</v>
      </c>
      <c r="W251" s="113">
        <v>0</v>
      </c>
      <c r="X251" s="114">
        <f t="shared" si="17"/>
        <v>14154.936409593229</v>
      </c>
      <c r="Y251" s="113">
        <v>4205</v>
      </c>
      <c r="Z251" s="113">
        <v>0</v>
      </c>
      <c r="AA251" s="113">
        <v>0</v>
      </c>
      <c r="AB251" s="113">
        <v>0</v>
      </c>
      <c r="AC251" s="113">
        <v>2006</v>
      </c>
      <c r="AD251" s="113">
        <v>4181</v>
      </c>
      <c r="AE251" s="113">
        <v>0</v>
      </c>
      <c r="AF251" s="115">
        <f t="shared" si="18"/>
        <v>10392</v>
      </c>
    </row>
    <row r="252" spans="1:32" x14ac:dyDescent="0.25">
      <c r="A252" s="108">
        <v>251</v>
      </c>
      <c r="B252" s="108">
        <v>239</v>
      </c>
      <c r="C252" s="108">
        <v>5</v>
      </c>
      <c r="D252" s="108" t="s">
        <v>6</v>
      </c>
      <c r="E252" s="108" t="s">
        <v>279</v>
      </c>
      <c r="F252" s="108" t="s">
        <v>280</v>
      </c>
      <c r="G252" s="108" t="s">
        <v>369</v>
      </c>
      <c r="H252" s="108" t="s">
        <v>372</v>
      </c>
      <c r="I252" s="108" t="s">
        <v>328</v>
      </c>
      <c r="J252" s="133">
        <v>604</v>
      </c>
      <c r="K252" s="133">
        <v>0</v>
      </c>
      <c r="L252" s="133">
        <v>0</v>
      </c>
      <c r="M252" s="133">
        <v>0</v>
      </c>
      <c r="N252" s="133">
        <v>288.14383561643837</v>
      </c>
      <c r="O252" s="133">
        <v>1119</v>
      </c>
      <c r="P252" s="132">
        <f t="shared" si="16"/>
        <v>2011.1438356164383</v>
      </c>
      <c r="Q252" s="109">
        <v>604</v>
      </c>
      <c r="R252" s="109">
        <v>0</v>
      </c>
      <c r="S252" s="109">
        <v>0</v>
      </c>
      <c r="T252" s="109">
        <v>0</v>
      </c>
      <c r="U252" s="109">
        <v>288</v>
      </c>
      <c r="V252" s="109">
        <v>1062.6122807430049</v>
      </c>
      <c r="W252" s="109">
        <v>0</v>
      </c>
      <c r="X252" s="110">
        <f t="shared" si="17"/>
        <v>1954.6122807430049</v>
      </c>
      <c r="Y252" s="111">
        <v>604</v>
      </c>
      <c r="Z252" s="111">
        <v>0</v>
      </c>
      <c r="AA252" s="111">
        <v>0</v>
      </c>
      <c r="AB252" s="111">
        <v>0</v>
      </c>
      <c r="AC252" s="111">
        <v>288</v>
      </c>
      <c r="AD252" s="111">
        <v>560</v>
      </c>
      <c r="AE252" s="111">
        <v>312</v>
      </c>
      <c r="AF252" s="112">
        <f t="shared" si="18"/>
        <v>1764</v>
      </c>
    </row>
    <row r="253" spans="1:32" x14ac:dyDescent="0.25">
      <c r="A253">
        <v>252</v>
      </c>
      <c r="B253">
        <v>240</v>
      </c>
      <c r="C253">
        <v>6</v>
      </c>
      <c r="D253" t="s">
        <v>6</v>
      </c>
      <c r="E253" t="s">
        <v>279</v>
      </c>
      <c r="F253" t="s">
        <v>280</v>
      </c>
      <c r="G253" t="s">
        <v>373</v>
      </c>
      <c r="H253" t="s">
        <v>372</v>
      </c>
      <c r="I253" t="s">
        <v>328</v>
      </c>
      <c r="J253" s="113">
        <v>396</v>
      </c>
      <c r="K253" s="113">
        <v>0</v>
      </c>
      <c r="L253" s="113">
        <v>0</v>
      </c>
      <c r="M253" s="113">
        <v>0</v>
      </c>
      <c r="N253" s="113">
        <v>188.77315068493149</v>
      </c>
      <c r="O253" s="113">
        <v>718</v>
      </c>
      <c r="P253" s="132">
        <f t="shared" si="16"/>
        <v>1302.7731506849314</v>
      </c>
      <c r="Q253" s="113">
        <v>396</v>
      </c>
      <c r="R253" s="113">
        <v>0</v>
      </c>
      <c r="S253" s="113">
        <v>0</v>
      </c>
      <c r="T253" s="113">
        <v>0</v>
      </c>
      <c r="U253" s="113">
        <v>189</v>
      </c>
      <c r="V253" s="113">
        <v>681.97504584998831</v>
      </c>
      <c r="W253" s="113">
        <v>0</v>
      </c>
      <c r="X253" s="114">
        <f t="shared" si="17"/>
        <v>1266.9750458499884</v>
      </c>
      <c r="Y253" s="113">
        <v>396</v>
      </c>
      <c r="Z253" s="113">
        <v>0</v>
      </c>
      <c r="AA253" s="113">
        <v>0</v>
      </c>
      <c r="AB253" s="113">
        <v>0</v>
      </c>
      <c r="AC253" s="113">
        <v>189</v>
      </c>
      <c r="AD253" s="113">
        <v>359</v>
      </c>
      <c r="AE253" s="113">
        <v>279</v>
      </c>
      <c r="AF253" s="115">
        <f t="shared" si="18"/>
        <v>1223</v>
      </c>
    </row>
    <row r="254" spans="1:32" x14ac:dyDescent="0.25">
      <c r="A254" s="108">
        <v>253</v>
      </c>
      <c r="B254" s="108">
        <v>241</v>
      </c>
      <c r="C254" s="108">
        <v>1</v>
      </c>
      <c r="D254" s="108" t="s">
        <v>7</v>
      </c>
      <c r="E254" s="108" t="s">
        <v>281</v>
      </c>
      <c r="F254" s="108" t="s">
        <v>282</v>
      </c>
      <c r="G254" s="108" t="s">
        <v>369</v>
      </c>
      <c r="H254" s="108" t="s">
        <v>371</v>
      </c>
      <c r="I254" s="108" t="s">
        <v>328</v>
      </c>
      <c r="J254" s="133">
        <v>8000</v>
      </c>
      <c r="K254" s="133">
        <v>0</v>
      </c>
      <c r="L254" s="133">
        <v>0</v>
      </c>
      <c r="M254" s="133">
        <v>0</v>
      </c>
      <c r="N254" s="133">
        <v>0</v>
      </c>
      <c r="O254" s="133">
        <v>10598</v>
      </c>
      <c r="P254" s="132">
        <f t="shared" si="16"/>
        <v>18598</v>
      </c>
      <c r="Q254" s="109">
        <v>8000</v>
      </c>
      <c r="R254" s="109">
        <v>0</v>
      </c>
      <c r="S254" s="109">
        <v>0</v>
      </c>
      <c r="T254" s="109">
        <v>0</v>
      </c>
      <c r="U254" s="109">
        <v>0</v>
      </c>
      <c r="V254" s="109">
        <v>10597.486118534824</v>
      </c>
      <c r="W254" s="109">
        <v>0</v>
      </c>
      <c r="X254" s="110">
        <f t="shared" si="17"/>
        <v>18597.486118534824</v>
      </c>
      <c r="Y254" s="111">
        <v>4608</v>
      </c>
      <c r="Z254" s="111">
        <v>0</v>
      </c>
      <c r="AA254" s="111">
        <v>0</v>
      </c>
      <c r="AB254" s="111">
        <v>0</v>
      </c>
      <c r="AC254" s="111">
        <v>0</v>
      </c>
      <c r="AD254" s="111">
        <v>1526</v>
      </c>
      <c r="AE254" s="111">
        <v>0</v>
      </c>
      <c r="AF254" s="112">
        <f t="shared" si="18"/>
        <v>6134</v>
      </c>
    </row>
    <row r="255" spans="1:32" x14ac:dyDescent="0.25">
      <c r="A255">
        <v>254</v>
      </c>
      <c r="B255">
        <v>242</v>
      </c>
      <c r="C255">
        <v>2</v>
      </c>
      <c r="D255" t="s">
        <v>7</v>
      </c>
      <c r="E255" t="s">
        <v>281</v>
      </c>
      <c r="F255" t="s">
        <v>282</v>
      </c>
      <c r="G255" t="s">
        <v>373</v>
      </c>
      <c r="H255" t="s">
        <v>371</v>
      </c>
      <c r="I255" t="s">
        <v>328</v>
      </c>
      <c r="J255" s="113">
        <v>5276</v>
      </c>
      <c r="K255" s="113">
        <v>0</v>
      </c>
      <c r="L255" s="113">
        <v>0</v>
      </c>
      <c r="M255" s="113">
        <v>0</v>
      </c>
      <c r="N255" s="113">
        <v>0</v>
      </c>
      <c r="O255" s="113">
        <v>10366</v>
      </c>
      <c r="P255" s="132">
        <f t="shared" si="16"/>
        <v>15642</v>
      </c>
      <c r="Q255" s="113">
        <v>5276</v>
      </c>
      <c r="R255" s="113">
        <v>0</v>
      </c>
      <c r="S255" s="113">
        <v>0</v>
      </c>
      <c r="T255" s="113">
        <v>0</v>
      </c>
      <c r="U255" s="113">
        <v>0</v>
      </c>
      <c r="V255" s="113">
        <v>10365.739757899702</v>
      </c>
      <c r="W255" s="113">
        <v>0</v>
      </c>
      <c r="X255" s="114">
        <f t="shared" si="17"/>
        <v>15641.739757899702</v>
      </c>
      <c r="Y255" s="113">
        <v>1994</v>
      </c>
      <c r="Z255" s="113">
        <v>0</v>
      </c>
      <c r="AA255" s="113">
        <v>0</v>
      </c>
      <c r="AB255" s="113">
        <v>0</v>
      </c>
      <c r="AC255" s="113">
        <v>0</v>
      </c>
      <c r="AD255" s="113">
        <v>781</v>
      </c>
      <c r="AE255" s="113">
        <v>0</v>
      </c>
      <c r="AF255" s="115">
        <f t="shared" si="18"/>
        <v>2775</v>
      </c>
    </row>
    <row r="256" spans="1:32" x14ac:dyDescent="0.25">
      <c r="A256" s="108">
        <v>255</v>
      </c>
      <c r="B256" s="108">
        <v>243</v>
      </c>
      <c r="C256" s="108">
        <v>3</v>
      </c>
      <c r="D256" s="108" t="s">
        <v>7</v>
      </c>
      <c r="E256" s="108" t="s">
        <v>281</v>
      </c>
      <c r="F256" s="108" t="s">
        <v>282</v>
      </c>
      <c r="G256" s="108" t="s">
        <v>369</v>
      </c>
      <c r="H256" s="108" t="s">
        <v>370</v>
      </c>
      <c r="I256" s="108" t="s">
        <v>328</v>
      </c>
      <c r="J256" s="133">
        <v>6975</v>
      </c>
      <c r="K256" s="133">
        <v>0</v>
      </c>
      <c r="L256" s="133">
        <v>0</v>
      </c>
      <c r="M256" s="133">
        <v>0</v>
      </c>
      <c r="N256" s="133">
        <v>0</v>
      </c>
      <c r="O256" s="133">
        <v>8305</v>
      </c>
      <c r="P256" s="132">
        <f t="shared" si="16"/>
        <v>15280</v>
      </c>
      <c r="Q256" s="109">
        <v>6975</v>
      </c>
      <c r="R256" s="109">
        <v>0</v>
      </c>
      <c r="S256" s="109">
        <v>0</v>
      </c>
      <c r="T256" s="109">
        <v>0</v>
      </c>
      <c r="U256" s="109">
        <v>0</v>
      </c>
      <c r="V256" s="109">
        <v>8304.5719147932723</v>
      </c>
      <c r="W256" s="109">
        <v>0</v>
      </c>
      <c r="X256" s="110">
        <f t="shared" si="17"/>
        <v>15279.571914793272</v>
      </c>
      <c r="Y256" s="111">
        <v>4018</v>
      </c>
      <c r="Z256" s="111">
        <v>0</v>
      </c>
      <c r="AA256" s="111">
        <v>0</v>
      </c>
      <c r="AB256" s="111">
        <v>0</v>
      </c>
      <c r="AC256" s="111">
        <v>0</v>
      </c>
      <c r="AD256" s="111">
        <v>1196</v>
      </c>
      <c r="AE256" s="111">
        <v>0</v>
      </c>
      <c r="AF256" s="112">
        <f t="shared" si="18"/>
        <v>5214</v>
      </c>
    </row>
    <row r="257" spans="1:32" x14ac:dyDescent="0.25">
      <c r="A257">
        <v>256</v>
      </c>
      <c r="B257">
        <v>244</v>
      </c>
      <c r="C257">
        <v>4</v>
      </c>
      <c r="D257" t="s">
        <v>7</v>
      </c>
      <c r="E257" t="s">
        <v>281</v>
      </c>
      <c r="F257" t="s">
        <v>282</v>
      </c>
      <c r="G257" t="s">
        <v>373</v>
      </c>
      <c r="H257" t="s">
        <v>370</v>
      </c>
      <c r="I257" t="s">
        <v>328</v>
      </c>
      <c r="J257" s="113">
        <v>4750</v>
      </c>
      <c r="K257" s="113">
        <v>0</v>
      </c>
      <c r="L257" s="113">
        <v>0</v>
      </c>
      <c r="M257" s="113">
        <v>0</v>
      </c>
      <c r="N257" s="113">
        <v>0</v>
      </c>
      <c r="O257" s="113">
        <v>6317</v>
      </c>
      <c r="P257" s="132">
        <f t="shared" si="16"/>
        <v>11067</v>
      </c>
      <c r="Q257" s="113">
        <v>4750</v>
      </c>
      <c r="R257" s="113">
        <v>0</v>
      </c>
      <c r="S257" s="113">
        <v>0</v>
      </c>
      <c r="T257" s="113">
        <v>0</v>
      </c>
      <c r="U257" s="113">
        <v>0</v>
      </c>
      <c r="V257" s="113">
        <v>6317.0522795158004</v>
      </c>
      <c r="W257" s="113">
        <v>0</v>
      </c>
      <c r="X257" s="114">
        <f t="shared" si="17"/>
        <v>11067.052279515799</v>
      </c>
      <c r="Y257" s="113">
        <v>1188</v>
      </c>
      <c r="Z257" s="113">
        <v>0</v>
      </c>
      <c r="AA257" s="113">
        <v>0</v>
      </c>
      <c r="AB257" s="113">
        <v>0</v>
      </c>
      <c r="AC257" s="113">
        <v>0</v>
      </c>
      <c r="AD257" s="113">
        <v>480</v>
      </c>
      <c r="AE257" s="113">
        <v>0</v>
      </c>
      <c r="AF257" s="115">
        <f t="shared" si="18"/>
        <v>1668</v>
      </c>
    </row>
    <row r="258" spans="1:32" x14ac:dyDescent="0.25">
      <c r="A258" s="108">
        <v>257</v>
      </c>
      <c r="B258" s="108">
        <v>245</v>
      </c>
      <c r="C258" s="108">
        <v>5</v>
      </c>
      <c r="D258" s="108" t="s">
        <v>7</v>
      </c>
      <c r="E258" s="108" t="s">
        <v>281</v>
      </c>
      <c r="F258" s="108" t="s">
        <v>282</v>
      </c>
      <c r="G258" s="108" t="s">
        <v>369</v>
      </c>
      <c r="H258" s="108" t="s">
        <v>372</v>
      </c>
      <c r="I258" s="108" t="s">
        <v>328</v>
      </c>
      <c r="J258" s="133">
        <v>0</v>
      </c>
      <c r="K258" s="133">
        <v>0</v>
      </c>
      <c r="L258" s="133">
        <v>0</v>
      </c>
      <c r="M258" s="133">
        <v>0</v>
      </c>
      <c r="N258" s="133">
        <v>0</v>
      </c>
      <c r="O258" s="133">
        <v>1252</v>
      </c>
      <c r="P258" s="132">
        <f t="shared" si="16"/>
        <v>1252</v>
      </c>
      <c r="Q258" s="109">
        <v>0</v>
      </c>
      <c r="R258" s="109">
        <v>0</v>
      </c>
      <c r="S258" s="109">
        <v>0</v>
      </c>
      <c r="T258" s="109">
        <v>0</v>
      </c>
      <c r="U258" s="109">
        <v>0</v>
      </c>
      <c r="V258" s="109">
        <v>1252.0195330922813</v>
      </c>
      <c r="W258" s="109">
        <v>0</v>
      </c>
      <c r="X258" s="110">
        <f t="shared" si="17"/>
        <v>1252.0195330922813</v>
      </c>
      <c r="Y258" s="111">
        <v>0</v>
      </c>
      <c r="Z258" s="111">
        <v>0</v>
      </c>
      <c r="AA258" s="111">
        <v>0</v>
      </c>
      <c r="AB258" s="111">
        <v>0</v>
      </c>
      <c r="AC258" s="111">
        <v>0</v>
      </c>
      <c r="AD258" s="111">
        <v>180</v>
      </c>
      <c r="AE258" s="111">
        <v>0</v>
      </c>
      <c r="AF258" s="112">
        <f t="shared" si="18"/>
        <v>180</v>
      </c>
    </row>
    <row r="259" spans="1:32" x14ac:dyDescent="0.25">
      <c r="A259">
        <v>258</v>
      </c>
      <c r="B259">
        <v>246</v>
      </c>
      <c r="C259">
        <v>6</v>
      </c>
      <c r="D259" t="s">
        <v>7</v>
      </c>
      <c r="E259" t="s">
        <v>281</v>
      </c>
      <c r="F259" t="s">
        <v>282</v>
      </c>
      <c r="G259" t="s">
        <v>373</v>
      </c>
      <c r="H259" t="s">
        <v>372</v>
      </c>
      <c r="I259" t="s">
        <v>328</v>
      </c>
      <c r="J259" s="113">
        <v>0</v>
      </c>
      <c r="K259" s="113">
        <v>0</v>
      </c>
      <c r="L259" s="113">
        <v>0</v>
      </c>
      <c r="M259" s="113">
        <v>0</v>
      </c>
      <c r="N259" s="113">
        <v>0</v>
      </c>
      <c r="O259" s="113">
        <v>641</v>
      </c>
      <c r="P259" s="132">
        <f t="shared" ref="P259:P322" si="19">SUM(J259:O259)</f>
        <v>641</v>
      </c>
      <c r="Q259" s="113">
        <v>0</v>
      </c>
      <c r="R259" s="113">
        <v>0</v>
      </c>
      <c r="S259" s="113">
        <v>0</v>
      </c>
      <c r="T259" s="113">
        <v>0</v>
      </c>
      <c r="U259" s="113">
        <v>0</v>
      </c>
      <c r="V259" s="113">
        <v>641.23039616412518</v>
      </c>
      <c r="W259" s="113">
        <v>0</v>
      </c>
      <c r="X259" s="114">
        <f t="shared" ref="X259:X322" si="20">SUM(Q259:W259)</f>
        <v>641.23039616412518</v>
      </c>
      <c r="Y259" s="113">
        <v>0</v>
      </c>
      <c r="Z259" s="113">
        <v>0</v>
      </c>
      <c r="AA259" s="113">
        <v>0</v>
      </c>
      <c r="AB259" s="113">
        <v>0</v>
      </c>
      <c r="AC259" s="113">
        <v>0</v>
      </c>
      <c r="AD259" s="113">
        <v>54</v>
      </c>
      <c r="AE259" s="113">
        <v>0</v>
      </c>
      <c r="AF259" s="115">
        <f t="shared" ref="AF259:AF322" si="21">SUM(Y259:AE259)</f>
        <v>54</v>
      </c>
    </row>
    <row r="260" spans="1:32" x14ac:dyDescent="0.25">
      <c r="A260" s="108">
        <v>259</v>
      </c>
      <c r="B260" s="108">
        <v>247</v>
      </c>
      <c r="C260" s="108">
        <v>1</v>
      </c>
      <c r="D260" s="108" t="s">
        <v>7</v>
      </c>
      <c r="E260" s="108" t="s">
        <v>283</v>
      </c>
      <c r="F260" s="108" t="s">
        <v>284</v>
      </c>
      <c r="G260" s="108" t="s">
        <v>369</v>
      </c>
      <c r="H260" s="108" t="s">
        <v>371</v>
      </c>
      <c r="I260" s="108" t="s">
        <v>328</v>
      </c>
      <c r="J260" s="133">
        <v>1477</v>
      </c>
      <c r="K260" s="133">
        <v>0</v>
      </c>
      <c r="L260" s="133">
        <v>0</v>
      </c>
      <c r="M260" s="133">
        <v>0</v>
      </c>
      <c r="N260" s="133">
        <v>0</v>
      </c>
      <c r="O260" s="133">
        <v>1506</v>
      </c>
      <c r="P260" s="132">
        <f t="shared" si="19"/>
        <v>2983</v>
      </c>
      <c r="Q260" s="109">
        <v>1477</v>
      </c>
      <c r="R260" s="109">
        <v>0</v>
      </c>
      <c r="S260" s="109">
        <v>0</v>
      </c>
      <c r="T260" s="109">
        <v>0</v>
      </c>
      <c r="U260" s="109">
        <v>0</v>
      </c>
      <c r="V260" s="109">
        <v>1506.3512405529957</v>
      </c>
      <c r="W260" s="109">
        <v>0</v>
      </c>
      <c r="X260" s="110">
        <f t="shared" si="20"/>
        <v>2983.3512405529955</v>
      </c>
      <c r="Y260" s="111">
        <v>851</v>
      </c>
      <c r="Z260" s="111">
        <v>0</v>
      </c>
      <c r="AA260" s="111">
        <v>0</v>
      </c>
      <c r="AB260" s="111">
        <v>0</v>
      </c>
      <c r="AC260" s="111">
        <v>0</v>
      </c>
      <c r="AD260" s="111">
        <v>217</v>
      </c>
      <c r="AE260" s="111">
        <v>0</v>
      </c>
      <c r="AF260" s="112">
        <f t="shared" si="21"/>
        <v>1068</v>
      </c>
    </row>
    <row r="261" spans="1:32" x14ac:dyDescent="0.25">
      <c r="A261">
        <v>260</v>
      </c>
      <c r="B261">
        <v>248</v>
      </c>
      <c r="C261">
        <v>2</v>
      </c>
      <c r="D261" t="s">
        <v>7</v>
      </c>
      <c r="E261" t="s">
        <v>283</v>
      </c>
      <c r="F261" t="s">
        <v>284</v>
      </c>
      <c r="G261" t="s">
        <v>373</v>
      </c>
      <c r="H261" t="s">
        <v>371</v>
      </c>
      <c r="I261" t="s">
        <v>328</v>
      </c>
      <c r="J261" s="113">
        <v>974</v>
      </c>
      <c r="K261" s="113">
        <v>0</v>
      </c>
      <c r="L261" s="113">
        <v>0</v>
      </c>
      <c r="M261" s="113">
        <v>0</v>
      </c>
      <c r="N261" s="113">
        <v>0</v>
      </c>
      <c r="O261" s="113">
        <v>1473</v>
      </c>
      <c r="P261" s="132">
        <f t="shared" si="19"/>
        <v>2447</v>
      </c>
      <c r="Q261" s="113">
        <v>974</v>
      </c>
      <c r="R261" s="113">
        <v>0</v>
      </c>
      <c r="S261" s="113">
        <v>0</v>
      </c>
      <c r="T261" s="113">
        <v>0</v>
      </c>
      <c r="U261" s="113">
        <v>0</v>
      </c>
      <c r="V261" s="113">
        <v>1472.9640552995393</v>
      </c>
      <c r="W261" s="113">
        <v>0</v>
      </c>
      <c r="X261" s="114">
        <f t="shared" si="20"/>
        <v>2446.9640552995393</v>
      </c>
      <c r="Y261" s="113">
        <v>368</v>
      </c>
      <c r="Z261" s="113">
        <v>0</v>
      </c>
      <c r="AA261" s="113">
        <v>0</v>
      </c>
      <c r="AB261" s="113">
        <v>0</v>
      </c>
      <c r="AC261" s="113">
        <v>0</v>
      </c>
      <c r="AD261" s="113">
        <v>122</v>
      </c>
      <c r="AE261" s="113">
        <v>0</v>
      </c>
      <c r="AF261" s="115">
        <f t="shared" si="21"/>
        <v>490</v>
      </c>
    </row>
    <row r="262" spans="1:32" x14ac:dyDescent="0.25">
      <c r="A262" s="108">
        <v>261</v>
      </c>
      <c r="B262" s="108">
        <v>249</v>
      </c>
      <c r="C262" s="108">
        <v>3</v>
      </c>
      <c r="D262" s="108" t="s">
        <v>7</v>
      </c>
      <c r="E262" s="108" t="s">
        <v>283</v>
      </c>
      <c r="F262" s="108" t="s">
        <v>284</v>
      </c>
      <c r="G262" s="108" t="s">
        <v>369</v>
      </c>
      <c r="H262" s="108" t="s">
        <v>370</v>
      </c>
      <c r="I262" s="108" t="s">
        <v>328</v>
      </c>
      <c r="J262" s="133">
        <v>1288</v>
      </c>
      <c r="K262" s="133">
        <v>0</v>
      </c>
      <c r="L262" s="133">
        <v>0</v>
      </c>
      <c r="M262" s="133">
        <v>0</v>
      </c>
      <c r="N262" s="133">
        <v>0</v>
      </c>
      <c r="O262" s="133">
        <v>1181</v>
      </c>
      <c r="P262" s="132">
        <f t="shared" si="19"/>
        <v>2469</v>
      </c>
      <c r="Q262" s="109">
        <v>1288</v>
      </c>
      <c r="R262" s="109">
        <v>0</v>
      </c>
      <c r="S262" s="109">
        <v>0</v>
      </c>
      <c r="T262" s="109">
        <v>0</v>
      </c>
      <c r="U262" s="109">
        <v>0</v>
      </c>
      <c r="V262" s="109">
        <v>1181.3171723502305</v>
      </c>
      <c r="W262" s="109">
        <v>0</v>
      </c>
      <c r="X262" s="110">
        <f t="shared" si="20"/>
        <v>2469.3171723502305</v>
      </c>
      <c r="Y262" s="111">
        <v>742</v>
      </c>
      <c r="Z262" s="111">
        <v>0</v>
      </c>
      <c r="AA262" s="111">
        <v>0</v>
      </c>
      <c r="AB262" s="111">
        <v>0</v>
      </c>
      <c r="AC262" s="111">
        <v>0</v>
      </c>
      <c r="AD262" s="111">
        <v>170</v>
      </c>
      <c r="AE262" s="111">
        <v>0</v>
      </c>
      <c r="AF262" s="112">
        <f t="shared" si="21"/>
        <v>912</v>
      </c>
    </row>
    <row r="263" spans="1:32" x14ac:dyDescent="0.25">
      <c r="A263">
        <v>262</v>
      </c>
      <c r="B263">
        <v>250</v>
      </c>
      <c r="C263">
        <v>4</v>
      </c>
      <c r="D263" t="s">
        <v>7</v>
      </c>
      <c r="E263" t="s">
        <v>283</v>
      </c>
      <c r="F263" t="s">
        <v>284</v>
      </c>
      <c r="G263" t="s">
        <v>373</v>
      </c>
      <c r="H263" t="s">
        <v>370</v>
      </c>
      <c r="I263" t="s">
        <v>328</v>
      </c>
      <c r="J263" s="113">
        <v>877</v>
      </c>
      <c r="K263" s="113">
        <v>0</v>
      </c>
      <c r="L263" s="113">
        <v>0</v>
      </c>
      <c r="M263" s="113">
        <v>0</v>
      </c>
      <c r="N263" s="113">
        <v>0</v>
      </c>
      <c r="O263" s="113">
        <v>898</v>
      </c>
      <c r="P263" s="132">
        <f t="shared" si="19"/>
        <v>1775</v>
      </c>
      <c r="Q263" s="113">
        <v>877</v>
      </c>
      <c r="R263" s="113">
        <v>0</v>
      </c>
      <c r="S263" s="113">
        <v>0</v>
      </c>
      <c r="T263" s="113">
        <v>0</v>
      </c>
      <c r="U263" s="113">
        <v>0</v>
      </c>
      <c r="V263" s="113">
        <v>897.52609769585251</v>
      </c>
      <c r="W263" s="113">
        <v>0</v>
      </c>
      <c r="X263" s="114">
        <f t="shared" si="20"/>
        <v>1774.5260976958525</v>
      </c>
      <c r="Y263" s="113">
        <v>219</v>
      </c>
      <c r="Z263" s="113">
        <v>0</v>
      </c>
      <c r="AA263" s="113">
        <v>0</v>
      </c>
      <c r="AB263" s="113">
        <v>0</v>
      </c>
      <c r="AC263" s="113">
        <v>0</v>
      </c>
      <c r="AD263" s="113">
        <v>75</v>
      </c>
      <c r="AE263" s="113">
        <v>0</v>
      </c>
      <c r="AF263" s="115">
        <f t="shared" si="21"/>
        <v>294</v>
      </c>
    </row>
    <row r="264" spans="1:32" x14ac:dyDescent="0.25">
      <c r="A264" s="108">
        <v>263</v>
      </c>
      <c r="B264" s="108">
        <v>251</v>
      </c>
      <c r="C264" s="108">
        <v>5</v>
      </c>
      <c r="D264" s="108" t="s">
        <v>7</v>
      </c>
      <c r="E264" s="108" t="s">
        <v>283</v>
      </c>
      <c r="F264" s="108" t="s">
        <v>284</v>
      </c>
      <c r="G264" s="108" t="s">
        <v>369</v>
      </c>
      <c r="H264" s="108" t="s">
        <v>372</v>
      </c>
      <c r="I264" s="108" t="s">
        <v>328</v>
      </c>
      <c r="J264" s="133">
        <v>0</v>
      </c>
      <c r="K264" s="133">
        <v>0</v>
      </c>
      <c r="L264" s="133">
        <v>0</v>
      </c>
      <c r="M264" s="133">
        <v>0</v>
      </c>
      <c r="N264" s="133">
        <v>0</v>
      </c>
      <c r="O264" s="133">
        <v>178</v>
      </c>
      <c r="P264" s="132">
        <f t="shared" si="19"/>
        <v>178</v>
      </c>
      <c r="Q264" s="109">
        <v>0</v>
      </c>
      <c r="R264" s="109">
        <v>0</v>
      </c>
      <c r="S264" s="109">
        <v>0</v>
      </c>
      <c r="T264" s="109">
        <v>0</v>
      </c>
      <c r="U264" s="109">
        <v>0</v>
      </c>
      <c r="V264" s="109">
        <v>177.73766267281104</v>
      </c>
      <c r="W264" s="109">
        <v>0</v>
      </c>
      <c r="X264" s="110">
        <f t="shared" si="20"/>
        <v>177.73766267281104</v>
      </c>
      <c r="Y264" s="111">
        <v>0</v>
      </c>
      <c r="Z264" s="111">
        <v>0</v>
      </c>
      <c r="AA264" s="111">
        <v>0</v>
      </c>
      <c r="AB264" s="111">
        <v>0</v>
      </c>
      <c r="AC264" s="111">
        <v>0</v>
      </c>
      <c r="AD264" s="111">
        <v>26</v>
      </c>
      <c r="AE264" s="111">
        <v>0</v>
      </c>
      <c r="AF264" s="112">
        <f t="shared" si="21"/>
        <v>26</v>
      </c>
    </row>
    <row r="265" spans="1:32" x14ac:dyDescent="0.25">
      <c r="A265">
        <v>264</v>
      </c>
      <c r="B265">
        <v>252</v>
      </c>
      <c r="C265">
        <v>6</v>
      </c>
      <c r="D265" t="s">
        <v>7</v>
      </c>
      <c r="E265" t="s">
        <v>283</v>
      </c>
      <c r="F265" t="s">
        <v>284</v>
      </c>
      <c r="G265" t="s">
        <v>373</v>
      </c>
      <c r="H265" t="s">
        <v>372</v>
      </c>
      <c r="I265" t="s">
        <v>328</v>
      </c>
      <c r="J265" s="113">
        <v>0</v>
      </c>
      <c r="K265" s="113">
        <v>0</v>
      </c>
      <c r="L265" s="113">
        <v>0</v>
      </c>
      <c r="M265" s="113">
        <v>0</v>
      </c>
      <c r="N265" s="113">
        <v>0</v>
      </c>
      <c r="O265" s="113">
        <v>91</v>
      </c>
      <c r="P265" s="132">
        <f t="shared" si="19"/>
        <v>91</v>
      </c>
      <c r="Q265" s="113">
        <v>0</v>
      </c>
      <c r="R265" s="113">
        <v>0</v>
      </c>
      <c r="S265" s="113">
        <v>0</v>
      </c>
      <c r="T265" s="113">
        <v>0</v>
      </c>
      <c r="U265" s="113">
        <v>0</v>
      </c>
      <c r="V265" s="113">
        <v>91.323771428571433</v>
      </c>
      <c r="W265" s="113">
        <v>0</v>
      </c>
      <c r="X265" s="114">
        <f t="shared" si="20"/>
        <v>91.323771428571433</v>
      </c>
      <c r="Y265" s="113">
        <v>0</v>
      </c>
      <c r="Z265" s="113">
        <v>0</v>
      </c>
      <c r="AA265" s="113">
        <v>0</v>
      </c>
      <c r="AB265" s="113">
        <v>0</v>
      </c>
      <c r="AC265" s="113">
        <v>0</v>
      </c>
      <c r="AD265" s="113">
        <v>8</v>
      </c>
      <c r="AE265" s="113">
        <v>0</v>
      </c>
      <c r="AF265" s="115">
        <f t="shared" si="21"/>
        <v>8</v>
      </c>
    </row>
    <row r="266" spans="1:32" x14ac:dyDescent="0.25">
      <c r="A266" s="108">
        <v>265</v>
      </c>
      <c r="B266" s="108">
        <v>253</v>
      </c>
      <c r="C266" s="108">
        <v>1</v>
      </c>
      <c r="D266" s="108" t="s">
        <v>7</v>
      </c>
      <c r="E266" s="108" t="s">
        <v>285</v>
      </c>
      <c r="F266" s="108" t="s">
        <v>286</v>
      </c>
      <c r="G266" s="108" t="s">
        <v>369</v>
      </c>
      <c r="H266" s="108" t="s">
        <v>371</v>
      </c>
      <c r="I266" s="108" t="s">
        <v>328</v>
      </c>
      <c r="J266" s="133">
        <v>434</v>
      </c>
      <c r="K266" s="133">
        <v>0</v>
      </c>
      <c r="L266" s="133">
        <v>0</v>
      </c>
      <c r="M266" s="133">
        <v>0</v>
      </c>
      <c r="N266" s="133">
        <v>0</v>
      </c>
      <c r="O266" s="133">
        <v>894</v>
      </c>
      <c r="P266" s="132">
        <f t="shared" si="19"/>
        <v>1328</v>
      </c>
      <c r="Q266" s="109">
        <v>434</v>
      </c>
      <c r="R266" s="109">
        <v>0</v>
      </c>
      <c r="S266" s="109">
        <v>0</v>
      </c>
      <c r="T266" s="109">
        <v>0</v>
      </c>
      <c r="U266" s="109">
        <v>0</v>
      </c>
      <c r="V266" s="109">
        <v>893.36896551724146</v>
      </c>
      <c r="W266" s="109">
        <v>0</v>
      </c>
      <c r="X266" s="110">
        <f t="shared" si="20"/>
        <v>1327.3689655172416</v>
      </c>
      <c r="Y266" s="111">
        <v>250</v>
      </c>
      <c r="Z266" s="111">
        <v>0</v>
      </c>
      <c r="AA266" s="111">
        <v>0</v>
      </c>
      <c r="AB266" s="111">
        <v>0</v>
      </c>
      <c r="AC266" s="111">
        <v>0</v>
      </c>
      <c r="AD266" s="111">
        <v>156</v>
      </c>
      <c r="AE266" s="111">
        <v>0</v>
      </c>
      <c r="AF266" s="112">
        <f t="shared" si="21"/>
        <v>406</v>
      </c>
    </row>
    <row r="267" spans="1:32" x14ac:dyDescent="0.25">
      <c r="A267">
        <v>266</v>
      </c>
      <c r="B267">
        <v>254</v>
      </c>
      <c r="C267">
        <v>2</v>
      </c>
      <c r="D267" t="s">
        <v>7</v>
      </c>
      <c r="E267" t="s">
        <v>285</v>
      </c>
      <c r="F267" t="s">
        <v>286</v>
      </c>
      <c r="G267" t="s">
        <v>373</v>
      </c>
      <c r="H267" t="s">
        <v>371</v>
      </c>
      <c r="I267" t="s">
        <v>328</v>
      </c>
      <c r="J267" s="113">
        <v>286</v>
      </c>
      <c r="K267" s="113">
        <v>0</v>
      </c>
      <c r="L267" s="113">
        <v>0</v>
      </c>
      <c r="M267" s="113">
        <v>0</v>
      </c>
      <c r="N267" s="113">
        <v>0</v>
      </c>
      <c r="O267" s="113">
        <v>874</v>
      </c>
      <c r="P267" s="132">
        <f t="shared" si="19"/>
        <v>1160</v>
      </c>
      <c r="Q267" s="113">
        <v>286</v>
      </c>
      <c r="R267" s="113">
        <v>0</v>
      </c>
      <c r="S267" s="113">
        <v>0</v>
      </c>
      <c r="T267" s="113">
        <v>0</v>
      </c>
      <c r="U267" s="113">
        <v>0</v>
      </c>
      <c r="V267" s="113">
        <v>873.73448275862063</v>
      </c>
      <c r="W267" s="113">
        <v>0</v>
      </c>
      <c r="X267" s="114">
        <f t="shared" si="20"/>
        <v>1159.7344827586207</v>
      </c>
      <c r="Y267" s="113">
        <v>108</v>
      </c>
      <c r="Z267" s="113">
        <v>0</v>
      </c>
      <c r="AA267" s="113">
        <v>0</v>
      </c>
      <c r="AB267" s="113">
        <v>0</v>
      </c>
      <c r="AC267" s="113">
        <v>0</v>
      </c>
      <c r="AD267" s="113">
        <v>152</v>
      </c>
      <c r="AE267" s="113">
        <v>0</v>
      </c>
      <c r="AF267" s="115">
        <f t="shared" si="21"/>
        <v>260</v>
      </c>
    </row>
    <row r="268" spans="1:32" x14ac:dyDescent="0.25">
      <c r="A268" s="108">
        <v>267</v>
      </c>
      <c r="B268" s="108">
        <v>255</v>
      </c>
      <c r="C268" s="108">
        <v>3</v>
      </c>
      <c r="D268" s="108" t="s">
        <v>7</v>
      </c>
      <c r="E268" s="108" t="s">
        <v>285</v>
      </c>
      <c r="F268" s="108" t="s">
        <v>286</v>
      </c>
      <c r="G268" s="108" t="s">
        <v>369</v>
      </c>
      <c r="H268" s="108" t="s">
        <v>370</v>
      </c>
      <c r="I268" s="108" t="s">
        <v>328</v>
      </c>
      <c r="J268" s="133">
        <v>379</v>
      </c>
      <c r="K268" s="133">
        <v>0</v>
      </c>
      <c r="L268" s="133">
        <v>0</v>
      </c>
      <c r="M268" s="133">
        <v>0</v>
      </c>
      <c r="N268" s="133">
        <v>0</v>
      </c>
      <c r="O268" s="133">
        <v>700</v>
      </c>
      <c r="P268" s="132">
        <f t="shared" si="19"/>
        <v>1079</v>
      </c>
      <c r="Q268" s="109">
        <v>379</v>
      </c>
      <c r="R268" s="109">
        <v>0</v>
      </c>
      <c r="S268" s="109">
        <v>0</v>
      </c>
      <c r="T268" s="109">
        <v>0</v>
      </c>
      <c r="U268" s="109">
        <v>0</v>
      </c>
      <c r="V268" s="109">
        <v>699.96931034482759</v>
      </c>
      <c r="W268" s="109">
        <v>0</v>
      </c>
      <c r="X268" s="110">
        <f t="shared" si="20"/>
        <v>1078.9693103448276</v>
      </c>
      <c r="Y268" s="111">
        <v>218</v>
      </c>
      <c r="Z268" s="111">
        <v>0</v>
      </c>
      <c r="AA268" s="111">
        <v>0</v>
      </c>
      <c r="AB268" s="111">
        <v>0</v>
      </c>
      <c r="AC268" s="111">
        <v>0</v>
      </c>
      <c r="AD268" s="111">
        <v>122</v>
      </c>
      <c r="AE268" s="111">
        <v>0</v>
      </c>
      <c r="AF268" s="112">
        <f t="shared" si="21"/>
        <v>340</v>
      </c>
    </row>
    <row r="269" spans="1:32" x14ac:dyDescent="0.25">
      <c r="A269">
        <v>268</v>
      </c>
      <c r="B269">
        <v>256</v>
      </c>
      <c r="C269">
        <v>4</v>
      </c>
      <c r="D269" t="s">
        <v>7</v>
      </c>
      <c r="E269" t="s">
        <v>285</v>
      </c>
      <c r="F269" t="s">
        <v>286</v>
      </c>
      <c r="G269" t="s">
        <v>373</v>
      </c>
      <c r="H269" t="s">
        <v>370</v>
      </c>
      <c r="I269" t="s">
        <v>328</v>
      </c>
      <c r="J269" s="113">
        <v>258</v>
      </c>
      <c r="K269" s="113">
        <v>0</v>
      </c>
      <c r="L269" s="113">
        <v>0</v>
      </c>
      <c r="M269" s="113">
        <v>0</v>
      </c>
      <c r="N269" s="113">
        <v>0</v>
      </c>
      <c r="O269" s="113">
        <v>533</v>
      </c>
      <c r="P269" s="132">
        <f t="shared" si="19"/>
        <v>791</v>
      </c>
      <c r="Q269" s="113">
        <v>258</v>
      </c>
      <c r="R269" s="113">
        <v>0</v>
      </c>
      <c r="S269" s="113">
        <v>0</v>
      </c>
      <c r="T269" s="113">
        <v>0</v>
      </c>
      <c r="U269" s="113">
        <v>0</v>
      </c>
      <c r="V269" s="113">
        <v>533.07620689655175</v>
      </c>
      <c r="W269" s="113">
        <v>0</v>
      </c>
      <c r="X269" s="114">
        <f t="shared" si="20"/>
        <v>791.07620689655175</v>
      </c>
      <c r="Y269" s="113">
        <v>65</v>
      </c>
      <c r="Z269" s="113">
        <v>0</v>
      </c>
      <c r="AA269" s="113">
        <v>0</v>
      </c>
      <c r="AB269" s="113">
        <v>0</v>
      </c>
      <c r="AC269" s="113">
        <v>0</v>
      </c>
      <c r="AD269" s="113">
        <v>93</v>
      </c>
      <c r="AE269" s="113">
        <v>0</v>
      </c>
      <c r="AF269" s="115">
        <f t="shared" si="21"/>
        <v>158</v>
      </c>
    </row>
    <row r="270" spans="1:32" x14ac:dyDescent="0.25">
      <c r="A270" s="108">
        <v>269</v>
      </c>
      <c r="B270" s="108">
        <v>257</v>
      </c>
      <c r="C270" s="108">
        <v>5</v>
      </c>
      <c r="D270" s="108" t="s">
        <v>7</v>
      </c>
      <c r="E270" s="108" t="s">
        <v>285</v>
      </c>
      <c r="F270" s="108" t="s">
        <v>286</v>
      </c>
      <c r="G270" s="108" t="s">
        <v>369</v>
      </c>
      <c r="H270" s="108" t="s">
        <v>372</v>
      </c>
      <c r="I270" s="108" t="s">
        <v>328</v>
      </c>
      <c r="J270" s="133">
        <v>0</v>
      </c>
      <c r="K270" s="133">
        <v>0</v>
      </c>
      <c r="L270" s="133">
        <v>0</v>
      </c>
      <c r="M270" s="133">
        <v>0</v>
      </c>
      <c r="N270" s="133">
        <v>0</v>
      </c>
      <c r="O270" s="133">
        <v>106</v>
      </c>
      <c r="P270" s="132">
        <f t="shared" si="19"/>
        <v>106</v>
      </c>
      <c r="Q270" s="109">
        <v>0</v>
      </c>
      <c r="R270" s="109">
        <v>0</v>
      </c>
      <c r="S270" s="109">
        <v>0</v>
      </c>
      <c r="T270" s="109">
        <v>0</v>
      </c>
      <c r="U270" s="109">
        <v>0</v>
      </c>
      <c r="V270" s="109">
        <v>106.02620689655173</v>
      </c>
      <c r="W270" s="109">
        <v>0</v>
      </c>
      <c r="X270" s="110">
        <f t="shared" si="20"/>
        <v>106.02620689655173</v>
      </c>
      <c r="Y270" s="111">
        <v>0</v>
      </c>
      <c r="Z270" s="111">
        <v>0</v>
      </c>
      <c r="AA270" s="111">
        <v>0</v>
      </c>
      <c r="AB270" s="111">
        <v>0</v>
      </c>
      <c r="AC270" s="111">
        <v>0</v>
      </c>
      <c r="AD270" s="111">
        <v>18</v>
      </c>
      <c r="AE270" s="111">
        <v>0</v>
      </c>
      <c r="AF270" s="112">
        <f t="shared" si="21"/>
        <v>18</v>
      </c>
    </row>
    <row r="271" spans="1:32" x14ac:dyDescent="0.25">
      <c r="A271">
        <v>270</v>
      </c>
      <c r="B271">
        <v>258</v>
      </c>
      <c r="C271">
        <v>6</v>
      </c>
      <c r="D271" t="s">
        <v>7</v>
      </c>
      <c r="E271" t="s">
        <v>285</v>
      </c>
      <c r="F271" t="s">
        <v>286</v>
      </c>
      <c r="G271" t="s">
        <v>373</v>
      </c>
      <c r="H271" t="s">
        <v>372</v>
      </c>
      <c r="I271" t="s">
        <v>328</v>
      </c>
      <c r="J271" s="113">
        <v>0</v>
      </c>
      <c r="K271" s="113">
        <v>0</v>
      </c>
      <c r="L271" s="113">
        <v>0</v>
      </c>
      <c r="M271" s="113">
        <v>0</v>
      </c>
      <c r="N271" s="113">
        <v>0</v>
      </c>
      <c r="O271" s="113">
        <v>54</v>
      </c>
      <c r="P271" s="132">
        <f t="shared" si="19"/>
        <v>54</v>
      </c>
      <c r="Q271" s="113">
        <v>0</v>
      </c>
      <c r="R271" s="113">
        <v>0</v>
      </c>
      <c r="S271" s="113">
        <v>0</v>
      </c>
      <c r="T271" s="113">
        <v>0</v>
      </c>
      <c r="U271" s="113">
        <v>0</v>
      </c>
      <c r="V271" s="113">
        <v>53.994827586206895</v>
      </c>
      <c r="W271" s="113">
        <v>0</v>
      </c>
      <c r="X271" s="114">
        <f t="shared" si="20"/>
        <v>53.994827586206895</v>
      </c>
      <c r="Y271" s="113">
        <v>0</v>
      </c>
      <c r="Z271" s="113">
        <v>0</v>
      </c>
      <c r="AA271" s="113">
        <v>0</v>
      </c>
      <c r="AB271" s="113">
        <v>0</v>
      </c>
      <c r="AC271" s="113">
        <v>0</v>
      </c>
      <c r="AD271" s="113">
        <v>9</v>
      </c>
      <c r="AE271" s="113">
        <v>0</v>
      </c>
      <c r="AF271" s="115">
        <f t="shared" si="21"/>
        <v>9</v>
      </c>
    </row>
    <row r="272" spans="1:32" x14ac:dyDescent="0.25">
      <c r="A272" s="108">
        <v>271</v>
      </c>
      <c r="B272" s="108">
        <v>259</v>
      </c>
      <c r="C272" s="108">
        <v>1</v>
      </c>
      <c r="D272" s="108" t="s">
        <v>7</v>
      </c>
      <c r="E272" s="108" t="s">
        <v>287</v>
      </c>
      <c r="F272" s="108" t="s">
        <v>288</v>
      </c>
      <c r="G272" s="108" t="s">
        <v>369</v>
      </c>
      <c r="H272" s="108" t="s">
        <v>371</v>
      </c>
      <c r="I272" s="108" t="s">
        <v>328</v>
      </c>
      <c r="J272" s="133">
        <v>216</v>
      </c>
      <c r="K272" s="133">
        <v>0</v>
      </c>
      <c r="L272" s="133">
        <v>0</v>
      </c>
      <c r="M272" s="133">
        <v>0</v>
      </c>
      <c r="N272" s="133">
        <v>0</v>
      </c>
      <c r="O272" s="133">
        <v>230</v>
      </c>
      <c r="P272" s="132">
        <f t="shared" si="19"/>
        <v>446</v>
      </c>
      <c r="Q272" s="109">
        <v>216</v>
      </c>
      <c r="R272" s="109">
        <v>0</v>
      </c>
      <c r="S272" s="109">
        <v>0</v>
      </c>
      <c r="T272" s="109">
        <v>0</v>
      </c>
      <c r="U272" s="109">
        <v>0</v>
      </c>
      <c r="V272" s="109">
        <v>230.30749697702541</v>
      </c>
      <c r="W272" s="109">
        <v>659.95136986301361</v>
      </c>
      <c r="X272" s="110">
        <f t="shared" si="20"/>
        <v>1106.258866840039</v>
      </c>
      <c r="Y272" s="111">
        <v>124</v>
      </c>
      <c r="Z272" s="111">
        <v>0</v>
      </c>
      <c r="AA272" s="111">
        <v>0</v>
      </c>
      <c r="AB272" s="111">
        <v>0</v>
      </c>
      <c r="AC272" s="111">
        <v>0</v>
      </c>
      <c r="AD272" s="111">
        <v>58</v>
      </c>
      <c r="AE272" s="111">
        <v>300</v>
      </c>
      <c r="AF272" s="112">
        <f t="shared" si="21"/>
        <v>482</v>
      </c>
    </row>
    <row r="273" spans="1:32" x14ac:dyDescent="0.25">
      <c r="A273">
        <v>272</v>
      </c>
      <c r="B273">
        <v>260</v>
      </c>
      <c r="C273">
        <v>2</v>
      </c>
      <c r="D273" t="s">
        <v>7</v>
      </c>
      <c r="E273" t="s">
        <v>287</v>
      </c>
      <c r="F273" t="s">
        <v>288</v>
      </c>
      <c r="G273" t="s">
        <v>373</v>
      </c>
      <c r="H273" t="s">
        <v>371</v>
      </c>
      <c r="I273" t="s">
        <v>328</v>
      </c>
      <c r="J273" s="113">
        <v>143</v>
      </c>
      <c r="K273" s="113">
        <v>0</v>
      </c>
      <c r="L273" s="113">
        <v>0</v>
      </c>
      <c r="M273" s="113">
        <v>0</v>
      </c>
      <c r="N273" s="113">
        <v>0</v>
      </c>
      <c r="O273" s="113">
        <v>225</v>
      </c>
      <c r="P273" s="132">
        <f t="shared" si="19"/>
        <v>368</v>
      </c>
      <c r="Q273" s="113">
        <v>143</v>
      </c>
      <c r="R273" s="113">
        <v>0</v>
      </c>
      <c r="S273" s="113">
        <v>0</v>
      </c>
      <c r="T273" s="113">
        <v>0</v>
      </c>
      <c r="U273" s="113">
        <v>0</v>
      </c>
      <c r="V273" s="113">
        <v>225.38639661426842</v>
      </c>
      <c r="W273" s="113">
        <v>645.56986301369852</v>
      </c>
      <c r="X273" s="114">
        <f t="shared" si="20"/>
        <v>1013.9562596279669</v>
      </c>
      <c r="Y273" s="113">
        <v>54</v>
      </c>
      <c r="Z273" s="113">
        <v>0</v>
      </c>
      <c r="AA273" s="113">
        <v>0</v>
      </c>
      <c r="AB273" s="113">
        <v>0</v>
      </c>
      <c r="AC273" s="113">
        <v>0</v>
      </c>
      <c r="AD273" s="113">
        <v>56</v>
      </c>
      <c r="AE273" s="113">
        <v>293</v>
      </c>
      <c r="AF273" s="115">
        <f t="shared" si="21"/>
        <v>403</v>
      </c>
    </row>
    <row r="274" spans="1:32" x14ac:dyDescent="0.25">
      <c r="A274" s="108">
        <v>273</v>
      </c>
      <c r="B274" s="108">
        <v>261</v>
      </c>
      <c r="C274" s="108">
        <v>3</v>
      </c>
      <c r="D274" s="108" t="s">
        <v>7</v>
      </c>
      <c r="E274" s="108" t="s">
        <v>287</v>
      </c>
      <c r="F274" s="108" t="s">
        <v>288</v>
      </c>
      <c r="G274" s="108" t="s">
        <v>369</v>
      </c>
      <c r="H274" s="108" t="s">
        <v>370</v>
      </c>
      <c r="I274" s="108" t="s">
        <v>328</v>
      </c>
      <c r="J274" s="133">
        <v>189</v>
      </c>
      <c r="K274" s="133">
        <v>0</v>
      </c>
      <c r="L274" s="133">
        <v>0</v>
      </c>
      <c r="M274" s="133">
        <v>0</v>
      </c>
      <c r="N274" s="133">
        <v>0</v>
      </c>
      <c r="O274" s="133">
        <v>180</v>
      </c>
      <c r="P274" s="132">
        <f t="shared" si="19"/>
        <v>369</v>
      </c>
      <c r="Q274" s="109">
        <v>189</v>
      </c>
      <c r="R274" s="109">
        <v>0</v>
      </c>
      <c r="S274" s="109">
        <v>0</v>
      </c>
      <c r="T274" s="109">
        <v>0</v>
      </c>
      <c r="U274" s="109">
        <v>0</v>
      </c>
      <c r="V274" s="109">
        <v>180.11227327690449</v>
      </c>
      <c r="W274" s="109">
        <v>516.13630136986308</v>
      </c>
      <c r="X274" s="110">
        <f t="shared" si="20"/>
        <v>885.24857464676757</v>
      </c>
      <c r="Y274" s="111">
        <v>109</v>
      </c>
      <c r="Z274" s="111">
        <v>0</v>
      </c>
      <c r="AA274" s="111">
        <v>0</v>
      </c>
      <c r="AB274" s="111">
        <v>0</v>
      </c>
      <c r="AC274" s="111">
        <v>0</v>
      </c>
      <c r="AD274" s="111">
        <v>45</v>
      </c>
      <c r="AE274" s="111">
        <v>235</v>
      </c>
      <c r="AF274" s="112">
        <f t="shared" si="21"/>
        <v>389</v>
      </c>
    </row>
    <row r="275" spans="1:32" x14ac:dyDescent="0.25">
      <c r="A275">
        <v>274</v>
      </c>
      <c r="B275">
        <v>262</v>
      </c>
      <c r="C275">
        <v>4</v>
      </c>
      <c r="D275" t="s">
        <v>7</v>
      </c>
      <c r="E275" t="s">
        <v>287</v>
      </c>
      <c r="F275" t="s">
        <v>288</v>
      </c>
      <c r="G275" t="s">
        <v>373</v>
      </c>
      <c r="H275" t="s">
        <v>370</v>
      </c>
      <c r="I275" t="s">
        <v>328</v>
      </c>
      <c r="J275" s="113">
        <v>128</v>
      </c>
      <c r="K275" s="113">
        <v>0</v>
      </c>
      <c r="L275" s="113">
        <v>0</v>
      </c>
      <c r="M275" s="113">
        <v>0</v>
      </c>
      <c r="N275" s="113">
        <v>0</v>
      </c>
      <c r="O275" s="113">
        <v>137</v>
      </c>
      <c r="P275" s="132">
        <f t="shared" si="19"/>
        <v>265</v>
      </c>
      <c r="Q275" s="113">
        <v>128</v>
      </c>
      <c r="R275" s="113">
        <v>0</v>
      </c>
      <c r="S275" s="113">
        <v>0</v>
      </c>
      <c r="T275" s="113">
        <v>0</v>
      </c>
      <c r="U275" s="113">
        <v>0</v>
      </c>
      <c r="V275" s="113">
        <v>137.79081015719467</v>
      </c>
      <c r="W275" s="113">
        <v>393.09452054794519</v>
      </c>
      <c r="X275" s="114">
        <f t="shared" si="20"/>
        <v>658.88533070513984</v>
      </c>
      <c r="Y275" s="113">
        <v>32</v>
      </c>
      <c r="Z275" s="113">
        <v>0</v>
      </c>
      <c r="AA275" s="113">
        <v>0</v>
      </c>
      <c r="AB275" s="113">
        <v>0</v>
      </c>
      <c r="AC275" s="113">
        <v>0</v>
      </c>
      <c r="AD275" s="113">
        <v>34</v>
      </c>
      <c r="AE275" s="113">
        <v>179</v>
      </c>
      <c r="AF275" s="115">
        <f t="shared" si="21"/>
        <v>245</v>
      </c>
    </row>
    <row r="276" spans="1:32" x14ac:dyDescent="0.25">
      <c r="A276" s="108">
        <v>275</v>
      </c>
      <c r="B276" s="108">
        <v>263</v>
      </c>
      <c r="C276" s="108">
        <v>5</v>
      </c>
      <c r="D276" s="108" t="s">
        <v>7</v>
      </c>
      <c r="E276" s="108" t="s">
        <v>287</v>
      </c>
      <c r="F276" s="108" t="s">
        <v>288</v>
      </c>
      <c r="G276" s="108" t="s">
        <v>369</v>
      </c>
      <c r="H276" s="108" t="s">
        <v>372</v>
      </c>
      <c r="I276" s="108" t="s">
        <v>328</v>
      </c>
      <c r="J276" s="133">
        <v>0</v>
      </c>
      <c r="K276" s="133">
        <v>0</v>
      </c>
      <c r="L276" s="133">
        <v>0</v>
      </c>
      <c r="M276" s="133">
        <v>0</v>
      </c>
      <c r="N276" s="133">
        <v>0</v>
      </c>
      <c r="O276" s="133">
        <v>27</v>
      </c>
      <c r="P276" s="132">
        <f t="shared" si="19"/>
        <v>27</v>
      </c>
      <c r="Q276" s="109">
        <v>0</v>
      </c>
      <c r="R276" s="109">
        <v>0</v>
      </c>
      <c r="S276" s="109">
        <v>0</v>
      </c>
      <c r="T276" s="109">
        <v>0</v>
      </c>
      <c r="U276" s="109">
        <v>0</v>
      </c>
      <c r="V276" s="109">
        <v>26.573941958887549</v>
      </c>
      <c r="W276" s="109">
        <v>78.299315068493158</v>
      </c>
      <c r="X276" s="110">
        <f t="shared" si="20"/>
        <v>104.8732570273807</v>
      </c>
      <c r="Y276" s="111">
        <v>0</v>
      </c>
      <c r="Z276" s="111">
        <v>0</v>
      </c>
      <c r="AA276" s="111">
        <v>0</v>
      </c>
      <c r="AB276" s="111">
        <v>0</v>
      </c>
      <c r="AC276" s="111">
        <v>0</v>
      </c>
      <c r="AD276" s="111">
        <v>7</v>
      </c>
      <c r="AE276" s="111">
        <v>35</v>
      </c>
      <c r="AF276" s="112">
        <f t="shared" si="21"/>
        <v>42</v>
      </c>
    </row>
    <row r="277" spans="1:32" x14ac:dyDescent="0.25">
      <c r="A277">
        <v>276</v>
      </c>
      <c r="B277">
        <v>264</v>
      </c>
      <c r="C277">
        <v>6</v>
      </c>
      <c r="D277" t="s">
        <v>7</v>
      </c>
      <c r="E277" t="s">
        <v>287</v>
      </c>
      <c r="F277" t="s">
        <v>288</v>
      </c>
      <c r="G277" t="s">
        <v>373</v>
      </c>
      <c r="H277" t="s">
        <v>372</v>
      </c>
      <c r="I277" t="s">
        <v>328</v>
      </c>
      <c r="J277" s="113">
        <v>0</v>
      </c>
      <c r="K277" s="113">
        <v>0</v>
      </c>
      <c r="L277" s="113">
        <v>0</v>
      </c>
      <c r="M277" s="113">
        <v>0</v>
      </c>
      <c r="N277" s="113">
        <v>0</v>
      </c>
      <c r="O277" s="113">
        <v>14</v>
      </c>
      <c r="P277" s="132">
        <f t="shared" si="19"/>
        <v>14</v>
      </c>
      <c r="Q277" s="113">
        <v>0</v>
      </c>
      <c r="R277" s="113">
        <v>0</v>
      </c>
      <c r="S277" s="113">
        <v>0</v>
      </c>
      <c r="T277" s="113">
        <v>0</v>
      </c>
      <c r="U277" s="113">
        <v>0</v>
      </c>
      <c r="V277" s="113">
        <v>13.77908101571947</v>
      </c>
      <c r="W277" s="113">
        <v>39.948630136986296</v>
      </c>
      <c r="X277" s="114">
        <f t="shared" si="20"/>
        <v>53.727711152705766</v>
      </c>
      <c r="Y277" s="113">
        <v>0</v>
      </c>
      <c r="Z277" s="113">
        <v>0</v>
      </c>
      <c r="AA277" s="113">
        <v>0</v>
      </c>
      <c r="AB277" s="113">
        <v>0</v>
      </c>
      <c r="AC277" s="113">
        <v>0</v>
      </c>
      <c r="AD277" s="113">
        <v>4</v>
      </c>
      <c r="AE277" s="113">
        <v>18</v>
      </c>
      <c r="AF277" s="115">
        <f t="shared" si="21"/>
        <v>22</v>
      </c>
    </row>
    <row r="278" spans="1:32" x14ac:dyDescent="0.25">
      <c r="A278" s="108">
        <v>277</v>
      </c>
      <c r="B278" s="108">
        <v>265</v>
      </c>
      <c r="C278" s="108">
        <v>1</v>
      </c>
      <c r="D278" s="108" t="s">
        <v>7</v>
      </c>
      <c r="E278" s="108" t="s">
        <v>289</v>
      </c>
      <c r="F278" s="108" t="s">
        <v>290</v>
      </c>
      <c r="G278" s="108" t="s">
        <v>369</v>
      </c>
      <c r="H278" s="108" t="s">
        <v>371</v>
      </c>
      <c r="I278" s="108" t="s">
        <v>328</v>
      </c>
      <c r="J278" s="133">
        <v>24000</v>
      </c>
      <c r="K278" s="133">
        <v>0</v>
      </c>
      <c r="L278" s="133">
        <v>0</v>
      </c>
      <c r="M278" s="133">
        <v>0</v>
      </c>
      <c r="N278" s="133">
        <v>0</v>
      </c>
      <c r="O278" s="133">
        <v>20723</v>
      </c>
      <c r="P278" s="132">
        <f t="shared" si="19"/>
        <v>44723</v>
      </c>
      <c r="Q278" s="109">
        <v>24000</v>
      </c>
      <c r="R278" s="109">
        <v>0</v>
      </c>
      <c r="S278" s="109">
        <v>0</v>
      </c>
      <c r="T278" s="109">
        <v>0</v>
      </c>
      <c r="U278" s="109">
        <v>0</v>
      </c>
      <c r="V278" s="109">
        <v>20722.820565731818</v>
      </c>
      <c r="W278" s="109">
        <v>0</v>
      </c>
      <c r="X278" s="110">
        <f t="shared" si="20"/>
        <v>44722.820565731818</v>
      </c>
      <c r="Y278" s="111">
        <v>13824</v>
      </c>
      <c r="Z278" s="111">
        <v>0</v>
      </c>
      <c r="AA278" s="111">
        <v>0</v>
      </c>
      <c r="AB278" s="111">
        <v>0</v>
      </c>
      <c r="AC278" s="111">
        <v>0</v>
      </c>
      <c r="AD278" s="111">
        <v>8289</v>
      </c>
      <c r="AE278" s="111">
        <v>0</v>
      </c>
      <c r="AF278" s="112">
        <f t="shared" si="21"/>
        <v>22113</v>
      </c>
    </row>
    <row r="279" spans="1:32" x14ac:dyDescent="0.25">
      <c r="A279">
        <v>278</v>
      </c>
      <c r="B279">
        <v>266</v>
      </c>
      <c r="C279">
        <v>2</v>
      </c>
      <c r="D279" t="s">
        <v>7</v>
      </c>
      <c r="E279" t="s">
        <v>289</v>
      </c>
      <c r="F279" t="s">
        <v>290</v>
      </c>
      <c r="G279" t="s">
        <v>373</v>
      </c>
      <c r="H279" t="s">
        <v>371</v>
      </c>
      <c r="I279" t="s">
        <v>328</v>
      </c>
      <c r="J279" s="113">
        <v>15825</v>
      </c>
      <c r="K279" s="113">
        <v>0</v>
      </c>
      <c r="L279" s="113">
        <v>0</v>
      </c>
      <c r="M279" s="113">
        <v>0</v>
      </c>
      <c r="N279" s="113">
        <v>0</v>
      </c>
      <c r="O279" s="113">
        <v>20270</v>
      </c>
      <c r="P279" s="132">
        <f t="shared" si="19"/>
        <v>36095</v>
      </c>
      <c r="Q279" s="113">
        <v>15825</v>
      </c>
      <c r="R279" s="113">
        <v>0</v>
      </c>
      <c r="S279" s="113">
        <v>0</v>
      </c>
      <c r="T279" s="113">
        <v>0</v>
      </c>
      <c r="U279" s="113">
        <v>0</v>
      </c>
      <c r="V279" s="113">
        <v>20270.104222219245</v>
      </c>
      <c r="W279" s="113">
        <v>0</v>
      </c>
      <c r="X279" s="114">
        <f t="shared" si="20"/>
        <v>36095.104222219248</v>
      </c>
      <c r="Y279" s="113">
        <v>7976</v>
      </c>
      <c r="Z279" s="113">
        <v>0</v>
      </c>
      <c r="AA279" s="113">
        <v>0</v>
      </c>
      <c r="AB279" s="113">
        <v>0</v>
      </c>
      <c r="AC279" s="113">
        <v>0</v>
      </c>
      <c r="AD279" s="113">
        <v>8108</v>
      </c>
      <c r="AE279" s="113">
        <v>0</v>
      </c>
      <c r="AF279" s="115">
        <f t="shared" si="21"/>
        <v>16084</v>
      </c>
    </row>
    <row r="280" spans="1:32" x14ac:dyDescent="0.25">
      <c r="A280" s="108">
        <v>279</v>
      </c>
      <c r="B280" s="108">
        <v>267</v>
      </c>
      <c r="C280" s="108">
        <v>3</v>
      </c>
      <c r="D280" s="108" t="s">
        <v>7</v>
      </c>
      <c r="E280" s="108" t="s">
        <v>289</v>
      </c>
      <c r="F280" s="108" t="s">
        <v>290</v>
      </c>
      <c r="G280" s="108" t="s">
        <v>369</v>
      </c>
      <c r="H280" s="108" t="s">
        <v>370</v>
      </c>
      <c r="I280" s="108" t="s">
        <v>328</v>
      </c>
      <c r="J280" s="133">
        <v>20925</v>
      </c>
      <c r="K280" s="133">
        <v>0</v>
      </c>
      <c r="L280" s="133">
        <v>0</v>
      </c>
      <c r="M280" s="133">
        <v>0</v>
      </c>
      <c r="N280" s="133">
        <v>0</v>
      </c>
      <c r="O280" s="133">
        <v>16241</v>
      </c>
      <c r="P280" s="132">
        <f t="shared" si="19"/>
        <v>37166</v>
      </c>
      <c r="Q280" s="109">
        <v>20925</v>
      </c>
      <c r="R280" s="109">
        <v>0</v>
      </c>
      <c r="S280" s="109">
        <v>0</v>
      </c>
      <c r="T280" s="109">
        <v>0</v>
      </c>
      <c r="U280" s="109">
        <v>0</v>
      </c>
      <c r="V280" s="109">
        <v>16240.830561845933</v>
      </c>
      <c r="W280" s="109">
        <v>0</v>
      </c>
      <c r="X280" s="110">
        <f t="shared" si="20"/>
        <v>37165.830561845934</v>
      </c>
      <c r="Y280" s="111">
        <v>12053</v>
      </c>
      <c r="Z280" s="111">
        <v>0</v>
      </c>
      <c r="AA280" s="111">
        <v>0</v>
      </c>
      <c r="AB280" s="111">
        <v>0</v>
      </c>
      <c r="AC280" s="111">
        <v>0</v>
      </c>
      <c r="AD280" s="111">
        <v>6496</v>
      </c>
      <c r="AE280" s="111">
        <v>0</v>
      </c>
      <c r="AF280" s="112">
        <f t="shared" si="21"/>
        <v>18549</v>
      </c>
    </row>
    <row r="281" spans="1:32" x14ac:dyDescent="0.25">
      <c r="A281">
        <v>280</v>
      </c>
      <c r="B281">
        <v>268</v>
      </c>
      <c r="C281">
        <v>4</v>
      </c>
      <c r="D281" t="s">
        <v>7</v>
      </c>
      <c r="E281" t="s">
        <v>289</v>
      </c>
      <c r="F281" t="s">
        <v>290</v>
      </c>
      <c r="G281" t="s">
        <v>373</v>
      </c>
      <c r="H281" t="s">
        <v>370</v>
      </c>
      <c r="I281" t="s">
        <v>328</v>
      </c>
      <c r="J281" s="113">
        <v>14250</v>
      </c>
      <c r="K281" s="113">
        <v>0</v>
      </c>
      <c r="L281" s="113">
        <v>0</v>
      </c>
      <c r="M281" s="113">
        <v>0</v>
      </c>
      <c r="N281" s="113">
        <v>0</v>
      </c>
      <c r="O281" s="113">
        <v>12353</v>
      </c>
      <c r="P281" s="132">
        <f t="shared" si="19"/>
        <v>26603</v>
      </c>
      <c r="Q281" s="113">
        <v>14250</v>
      </c>
      <c r="R281" s="113">
        <v>0</v>
      </c>
      <c r="S281" s="113">
        <v>0</v>
      </c>
      <c r="T281" s="113">
        <v>0</v>
      </c>
      <c r="U281" s="113">
        <v>0</v>
      </c>
      <c r="V281" s="113">
        <v>12352.969381875677</v>
      </c>
      <c r="W281" s="113">
        <v>0</v>
      </c>
      <c r="X281" s="114">
        <f t="shared" si="20"/>
        <v>26602.969381875679</v>
      </c>
      <c r="Y281" s="113">
        <v>5700</v>
      </c>
      <c r="Z281" s="113">
        <v>0</v>
      </c>
      <c r="AA281" s="113">
        <v>0</v>
      </c>
      <c r="AB281" s="113">
        <v>0</v>
      </c>
      <c r="AC281" s="113">
        <v>0</v>
      </c>
      <c r="AD281" s="113">
        <v>4941</v>
      </c>
      <c r="AE281" s="113">
        <v>0</v>
      </c>
      <c r="AF281" s="115">
        <f t="shared" si="21"/>
        <v>10641</v>
      </c>
    </row>
    <row r="282" spans="1:32" x14ac:dyDescent="0.25">
      <c r="A282" s="108">
        <v>281</v>
      </c>
      <c r="B282" s="108">
        <v>269</v>
      </c>
      <c r="C282" s="108">
        <v>5</v>
      </c>
      <c r="D282" s="108" t="s">
        <v>7</v>
      </c>
      <c r="E282" s="108" t="s">
        <v>289</v>
      </c>
      <c r="F282" s="108" t="s">
        <v>290</v>
      </c>
      <c r="G282" s="108" t="s">
        <v>369</v>
      </c>
      <c r="H282" s="108" t="s">
        <v>372</v>
      </c>
      <c r="I282" s="108" t="s">
        <v>328</v>
      </c>
      <c r="J282" s="133">
        <v>0</v>
      </c>
      <c r="K282" s="133">
        <v>0</v>
      </c>
      <c r="L282" s="133">
        <v>0</v>
      </c>
      <c r="M282" s="133">
        <v>0</v>
      </c>
      <c r="N282" s="133">
        <v>0</v>
      </c>
      <c r="O282" s="133">
        <v>2448</v>
      </c>
      <c r="P282" s="132">
        <f t="shared" si="19"/>
        <v>2448</v>
      </c>
      <c r="Q282" s="109">
        <v>0</v>
      </c>
      <c r="R282" s="109">
        <v>0</v>
      </c>
      <c r="S282" s="109">
        <v>0</v>
      </c>
      <c r="T282" s="109">
        <v>0</v>
      </c>
      <c r="U282" s="109">
        <v>0</v>
      </c>
      <c r="V282" s="109">
        <v>2448.2035669779843</v>
      </c>
      <c r="W282" s="109">
        <v>0</v>
      </c>
      <c r="X282" s="110">
        <f t="shared" si="20"/>
        <v>2448.2035669779843</v>
      </c>
      <c r="Y282" s="111">
        <v>0</v>
      </c>
      <c r="Z282" s="111">
        <v>0</v>
      </c>
      <c r="AA282" s="111">
        <v>0</v>
      </c>
      <c r="AB282" s="111">
        <v>0</v>
      </c>
      <c r="AC282" s="111">
        <v>0</v>
      </c>
      <c r="AD282" s="111">
        <v>979</v>
      </c>
      <c r="AE282" s="111">
        <v>0</v>
      </c>
      <c r="AF282" s="112">
        <f t="shared" si="21"/>
        <v>979</v>
      </c>
    </row>
    <row r="283" spans="1:32" x14ac:dyDescent="0.25">
      <c r="A283">
        <v>282</v>
      </c>
      <c r="B283">
        <v>270</v>
      </c>
      <c r="C283">
        <v>6</v>
      </c>
      <c r="D283" t="s">
        <v>7</v>
      </c>
      <c r="E283" t="s">
        <v>289</v>
      </c>
      <c r="F283" t="s">
        <v>290</v>
      </c>
      <c r="G283" t="s">
        <v>373</v>
      </c>
      <c r="H283" t="s">
        <v>372</v>
      </c>
      <c r="I283" t="s">
        <v>328</v>
      </c>
      <c r="J283" s="113">
        <v>0</v>
      </c>
      <c r="K283" s="113">
        <v>0</v>
      </c>
      <c r="L283" s="113">
        <v>0</v>
      </c>
      <c r="M283" s="113">
        <v>0</v>
      </c>
      <c r="N283" s="113">
        <v>0</v>
      </c>
      <c r="O283" s="113">
        <v>1253</v>
      </c>
      <c r="P283" s="132">
        <f t="shared" si="19"/>
        <v>1253</v>
      </c>
      <c r="Q283" s="113">
        <v>0</v>
      </c>
      <c r="R283" s="113">
        <v>0</v>
      </c>
      <c r="S283" s="113">
        <v>0</v>
      </c>
      <c r="T283" s="113">
        <v>0</v>
      </c>
      <c r="U283" s="113">
        <v>0</v>
      </c>
      <c r="V283" s="113">
        <v>1253.0717013493415</v>
      </c>
      <c r="W283" s="113">
        <v>0</v>
      </c>
      <c r="X283" s="114">
        <f t="shared" si="20"/>
        <v>1253.0717013493415</v>
      </c>
      <c r="Y283" s="113">
        <v>0</v>
      </c>
      <c r="Z283" s="113">
        <v>0</v>
      </c>
      <c r="AA283" s="113">
        <v>0</v>
      </c>
      <c r="AB283" s="113">
        <v>0</v>
      </c>
      <c r="AC283" s="113">
        <v>0</v>
      </c>
      <c r="AD283" s="113">
        <v>501</v>
      </c>
      <c r="AE283" s="113">
        <v>0</v>
      </c>
      <c r="AF283" s="115">
        <f t="shared" si="21"/>
        <v>501</v>
      </c>
    </row>
    <row r="284" spans="1:32" x14ac:dyDescent="0.25">
      <c r="A284" s="108">
        <v>283</v>
      </c>
      <c r="B284" s="108">
        <v>271</v>
      </c>
      <c r="C284" s="108">
        <v>1</v>
      </c>
      <c r="D284" s="108" t="s">
        <v>7</v>
      </c>
      <c r="E284" s="108" t="s">
        <v>291</v>
      </c>
      <c r="F284" s="108" t="s">
        <v>292</v>
      </c>
      <c r="G284" s="108" t="s">
        <v>369</v>
      </c>
      <c r="H284" s="108" t="s">
        <v>371</v>
      </c>
      <c r="I284" s="108" t="s">
        <v>328</v>
      </c>
      <c r="J284" s="133">
        <v>6400</v>
      </c>
      <c r="K284" s="133">
        <v>0</v>
      </c>
      <c r="L284" s="133">
        <v>0</v>
      </c>
      <c r="M284" s="133">
        <v>0</v>
      </c>
      <c r="N284" s="133">
        <v>0</v>
      </c>
      <c r="O284" s="133">
        <v>10367</v>
      </c>
      <c r="P284" s="132">
        <f t="shared" si="19"/>
        <v>16767</v>
      </c>
      <c r="Q284" s="109">
        <v>6400</v>
      </c>
      <c r="R284" s="109">
        <v>0</v>
      </c>
      <c r="S284" s="109">
        <v>0</v>
      </c>
      <c r="T284" s="109">
        <v>0</v>
      </c>
      <c r="U284" s="109">
        <v>0</v>
      </c>
      <c r="V284" s="109">
        <v>10367.123865006026</v>
      </c>
      <c r="W284" s="109">
        <v>0</v>
      </c>
      <c r="X284" s="110">
        <f t="shared" si="20"/>
        <v>16767.123865006026</v>
      </c>
      <c r="Y284" s="111">
        <v>3686</v>
      </c>
      <c r="Z284" s="111">
        <v>0</v>
      </c>
      <c r="AA284" s="111">
        <v>0</v>
      </c>
      <c r="AB284" s="111">
        <v>0</v>
      </c>
      <c r="AC284" s="111">
        <v>0</v>
      </c>
      <c r="AD284" s="111">
        <v>1493</v>
      </c>
      <c r="AE284" s="111">
        <v>0</v>
      </c>
      <c r="AF284" s="112">
        <f t="shared" si="21"/>
        <v>5179</v>
      </c>
    </row>
    <row r="285" spans="1:32" x14ac:dyDescent="0.25">
      <c r="A285">
        <v>284</v>
      </c>
      <c r="B285">
        <v>272</v>
      </c>
      <c r="C285">
        <v>2</v>
      </c>
      <c r="D285" t="s">
        <v>7</v>
      </c>
      <c r="E285" t="s">
        <v>291</v>
      </c>
      <c r="F285" t="s">
        <v>292</v>
      </c>
      <c r="G285" t="s">
        <v>373</v>
      </c>
      <c r="H285" t="s">
        <v>371</v>
      </c>
      <c r="I285" t="s">
        <v>328</v>
      </c>
      <c r="J285" s="113">
        <v>4219</v>
      </c>
      <c r="K285" s="113">
        <v>0</v>
      </c>
      <c r="L285" s="113">
        <v>0</v>
      </c>
      <c r="M285" s="113">
        <v>0</v>
      </c>
      <c r="N285" s="113">
        <v>0</v>
      </c>
      <c r="O285" s="113">
        <v>10140</v>
      </c>
      <c r="P285" s="132">
        <f t="shared" si="19"/>
        <v>14359</v>
      </c>
      <c r="Q285" s="113">
        <v>4219</v>
      </c>
      <c r="R285" s="113">
        <v>0</v>
      </c>
      <c r="S285" s="113">
        <v>0</v>
      </c>
      <c r="T285" s="113">
        <v>0</v>
      </c>
      <c r="U285" s="113">
        <v>0</v>
      </c>
      <c r="V285" s="113">
        <v>10140.27858577742</v>
      </c>
      <c r="W285" s="113">
        <v>0</v>
      </c>
      <c r="X285" s="114">
        <f t="shared" si="20"/>
        <v>14359.27858577742</v>
      </c>
      <c r="Y285" s="113">
        <v>1595</v>
      </c>
      <c r="Z285" s="113">
        <v>0</v>
      </c>
      <c r="AA285" s="113">
        <v>0</v>
      </c>
      <c r="AB285" s="113">
        <v>0</v>
      </c>
      <c r="AC285" s="113">
        <v>0</v>
      </c>
      <c r="AD285" s="113">
        <v>1000</v>
      </c>
      <c r="AE285" s="113">
        <v>0</v>
      </c>
      <c r="AF285" s="115">
        <f t="shared" si="21"/>
        <v>2595</v>
      </c>
    </row>
    <row r="286" spans="1:32" x14ac:dyDescent="0.25">
      <c r="A286" s="108">
        <v>285</v>
      </c>
      <c r="B286" s="108">
        <v>273</v>
      </c>
      <c r="C286" s="108">
        <v>3</v>
      </c>
      <c r="D286" s="108" t="s">
        <v>7</v>
      </c>
      <c r="E286" s="108" t="s">
        <v>291</v>
      </c>
      <c r="F286" s="108" t="s">
        <v>292</v>
      </c>
      <c r="G286" s="108" t="s">
        <v>369</v>
      </c>
      <c r="H286" s="108" t="s">
        <v>370</v>
      </c>
      <c r="I286" s="108" t="s">
        <v>328</v>
      </c>
      <c r="J286" s="133">
        <v>5580</v>
      </c>
      <c r="K286" s="133">
        <v>0</v>
      </c>
      <c r="L286" s="133">
        <v>0</v>
      </c>
      <c r="M286" s="133">
        <v>0</v>
      </c>
      <c r="N286" s="133">
        <v>0</v>
      </c>
      <c r="O286" s="133">
        <v>8125</v>
      </c>
      <c r="P286" s="132">
        <f t="shared" si="19"/>
        <v>13705</v>
      </c>
      <c r="Q286" s="109">
        <v>5580</v>
      </c>
      <c r="R286" s="109">
        <v>0</v>
      </c>
      <c r="S286" s="109">
        <v>0</v>
      </c>
      <c r="T286" s="109">
        <v>0</v>
      </c>
      <c r="U286" s="109">
        <v>0</v>
      </c>
      <c r="V286" s="109">
        <v>8125.1854560064276</v>
      </c>
      <c r="W286" s="109">
        <v>0</v>
      </c>
      <c r="X286" s="110">
        <f t="shared" si="20"/>
        <v>13705.185456006428</v>
      </c>
      <c r="Y286" s="111">
        <v>3214</v>
      </c>
      <c r="Z286" s="111">
        <v>0</v>
      </c>
      <c r="AA286" s="111">
        <v>0</v>
      </c>
      <c r="AB286" s="111">
        <v>0</v>
      </c>
      <c r="AC286" s="111">
        <v>0</v>
      </c>
      <c r="AD286" s="111">
        <v>1170</v>
      </c>
      <c r="AE286" s="111">
        <v>0</v>
      </c>
      <c r="AF286" s="112">
        <f t="shared" si="21"/>
        <v>4384</v>
      </c>
    </row>
    <row r="287" spans="1:32" x14ac:dyDescent="0.25">
      <c r="A287">
        <v>286</v>
      </c>
      <c r="B287">
        <v>274</v>
      </c>
      <c r="C287">
        <v>4</v>
      </c>
      <c r="D287" t="s">
        <v>7</v>
      </c>
      <c r="E287" t="s">
        <v>291</v>
      </c>
      <c r="F287" t="s">
        <v>292</v>
      </c>
      <c r="G287" t="s">
        <v>373</v>
      </c>
      <c r="H287" t="s">
        <v>370</v>
      </c>
      <c r="I287" t="s">
        <v>328</v>
      </c>
      <c r="J287" s="113">
        <v>3801</v>
      </c>
      <c r="K287" s="113">
        <v>0</v>
      </c>
      <c r="L287" s="113">
        <v>0</v>
      </c>
      <c r="M287" s="113">
        <v>0</v>
      </c>
      <c r="N287" s="113">
        <v>0</v>
      </c>
      <c r="O287" s="113">
        <v>6180</v>
      </c>
      <c r="P287" s="132">
        <f t="shared" si="19"/>
        <v>9981</v>
      </c>
      <c r="Q287" s="113">
        <v>3801</v>
      </c>
      <c r="R287" s="113">
        <v>0</v>
      </c>
      <c r="S287" s="113">
        <v>0</v>
      </c>
      <c r="T287" s="113">
        <v>0</v>
      </c>
      <c r="U287" s="113">
        <v>0</v>
      </c>
      <c r="V287" s="113">
        <v>6179.8153341368688</v>
      </c>
      <c r="W287" s="113">
        <v>0</v>
      </c>
      <c r="X287" s="114">
        <f t="shared" si="20"/>
        <v>9980.8153341368688</v>
      </c>
      <c r="Y287" s="113">
        <v>950</v>
      </c>
      <c r="Z287" s="113">
        <v>0</v>
      </c>
      <c r="AA287" s="113">
        <v>0</v>
      </c>
      <c r="AB287" s="113">
        <v>0</v>
      </c>
      <c r="AC287" s="113">
        <v>0</v>
      </c>
      <c r="AD287" s="113">
        <v>500</v>
      </c>
      <c r="AE287" s="113">
        <v>0</v>
      </c>
      <c r="AF287" s="115">
        <f t="shared" si="21"/>
        <v>1450</v>
      </c>
    </row>
    <row r="288" spans="1:32" x14ac:dyDescent="0.25">
      <c r="A288" s="108">
        <v>287</v>
      </c>
      <c r="B288" s="108">
        <v>275</v>
      </c>
      <c r="C288" s="108">
        <v>5</v>
      </c>
      <c r="D288" s="108" t="s">
        <v>7</v>
      </c>
      <c r="E288" s="108" t="s">
        <v>291</v>
      </c>
      <c r="F288" s="108" t="s">
        <v>292</v>
      </c>
      <c r="G288" s="108" t="s">
        <v>369</v>
      </c>
      <c r="H288" s="108" t="s">
        <v>372</v>
      </c>
      <c r="I288" s="108" t="s">
        <v>328</v>
      </c>
      <c r="J288" s="133">
        <v>0</v>
      </c>
      <c r="K288" s="133">
        <v>0</v>
      </c>
      <c r="L288" s="133">
        <v>0</v>
      </c>
      <c r="M288" s="133">
        <v>0</v>
      </c>
      <c r="N288" s="133">
        <v>0</v>
      </c>
      <c r="O288" s="133">
        <v>1225</v>
      </c>
      <c r="P288" s="132">
        <f t="shared" si="19"/>
        <v>1225</v>
      </c>
      <c r="Q288" s="109">
        <v>0</v>
      </c>
      <c r="R288" s="109">
        <v>0</v>
      </c>
      <c r="S288" s="109">
        <v>0</v>
      </c>
      <c r="T288" s="109">
        <v>0</v>
      </c>
      <c r="U288" s="109">
        <v>0</v>
      </c>
      <c r="V288" s="109">
        <v>1224.5717021561536</v>
      </c>
      <c r="W288" s="109">
        <v>0</v>
      </c>
      <c r="X288" s="110">
        <f t="shared" si="20"/>
        <v>1224.5717021561536</v>
      </c>
      <c r="Y288" s="111">
        <v>0</v>
      </c>
      <c r="Z288" s="111">
        <v>0</v>
      </c>
      <c r="AA288" s="111">
        <v>0</v>
      </c>
      <c r="AB288" s="111">
        <v>0</v>
      </c>
      <c r="AC288" s="111">
        <v>0</v>
      </c>
      <c r="AD288" s="111">
        <v>176</v>
      </c>
      <c r="AE288" s="111">
        <v>0</v>
      </c>
      <c r="AF288" s="112">
        <f t="shared" si="21"/>
        <v>176</v>
      </c>
    </row>
    <row r="289" spans="1:32" x14ac:dyDescent="0.25">
      <c r="A289">
        <v>288</v>
      </c>
      <c r="B289">
        <v>276</v>
      </c>
      <c r="C289">
        <v>6</v>
      </c>
      <c r="D289" t="s">
        <v>7</v>
      </c>
      <c r="E289" t="s">
        <v>291</v>
      </c>
      <c r="F289" t="s">
        <v>292</v>
      </c>
      <c r="G289" t="s">
        <v>373</v>
      </c>
      <c r="H289" t="s">
        <v>372</v>
      </c>
      <c r="I289" t="s">
        <v>328</v>
      </c>
      <c r="J289" s="113">
        <v>0</v>
      </c>
      <c r="K289" s="113">
        <v>0</v>
      </c>
      <c r="L289" s="113">
        <v>0</v>
      </c>
      <c r="M289" s="113">
        <v>0</v>
      </c>
      <c r="N289" s="113">
        <v>0</v>
      </c>
      <c r="O289" s="113">
        <v>627</v>
      </c>
      <c r="P289" s="132">
        <f t="shared" si="19"/>
        <v>627</v>
      </c>
      <c r="Q289" s="113">
        <v>0</v>
      </c>
      <c r="R289" s="113">
        <v>0</v>
      </c>
      <c r="S289" s="113">
        <v>0</v>
      </c>
      <c r="T289" s="113">
        <v>0</v>
      </c>
      <c r="U289" s="113">
        <v>0</v>
      </c>
      <c r="V289" s="113">
        <v>626.52505691710201</v>
      </c>
      <c r="W289" s="113">
        <v>0</v>
      </c>
      <c r="X289" s="114">
        <f t="shared" si="20"/>
        <v>626.52505691710201</v>
      </c>
      <c r="Y289" s="113">
        <v>0</v>
      </c>
      <c r="Z289" s="113">
        <v>0</v>
      </c>
      <c r="AA289" s="113">
        <v>0</v>
      </c>
      <c r="AB289" s="113">
        <v>0</v>
      </c>
      <c r="AC289" s="113">
        <v>0</v>
      </c>
      <c r="AD289" s="113">
        <v>50</v>
      </c>
      <c r="AE289" s="113">
        <v>0</v>
      </c>
      <c r="AF289" s="115">
        <f t="shared" si="21"/>
        <v>50</v>
      </c>
    </row>
    <row r="290" spans="1:32" x14ac:dyDescent="0.25">
      <c r="A290" s="108">
        <v>289</v>
      </c>
      <c r="B290" s="108">
        <v>277</v>
      </c>
      <c r="C290" s="108">
        <v>1</v>
      </c>
      <c r="D290" s="108" t="s">
        <v>7</v>
      </c>
      <c r="E290" s="108" t="s">
        <v>293</v>
      </c>
      <c r="F290" s="108" t="s">
        <v>294</v>
      </c>
      <c r="G290" s="108" t="s">
        <v>369</v>
      </c>
      <c r="H290" s="108" t="s">
        <v>371</v>
      </c>
      <c r="I290" s="108" t="s">
        <v>328</v>
      </c>
      <c r="J290" s="133">
        <v>1289</v>
      </c>
      <c r="K290" s="133">
        <v>0</v>
      </c>
      <c r="L290" s="133">
        <v>0</v>
      </c>
      <c r="M290" s="133">
        <v>0</v>
      </c>
      <c r="N290" s="133">
        <v>0</v>
      </c>
      <c r="O290" s="133">
        <v>1610</v>
      </c>
      <c r="P290" s="132">
        <f t="shared" si="19"/>
        <v>2899</v>
      </c>
      <c r="Q290" s="109">
        <v>1289</v>
      </c>
      <c r="R290" s="109">
        <v>0</v>
      </c>
      <c r="S290" s="109">
        <v>0</v>
      </c>
      <c r="T290" s="109">
        <v>0</v>
      </c>
      <c r="U290" s="109">
        <v>0</v>
      </c>
      <c r="V290" s="109">
        <v>1609.6291652293896</v>
      </c>
      <c r="W290" s="109">
        <v>0</v>
      </c>
      <c r="X290" s="110">
        <f t="shared" si="20"/>
        <v>2898.6291652293894</v>
      </c>
      <c r="Y290" s="111">
        <v>742</v>
      </c>
      <c r="Z290" s="111">
        <v>0</v>
      </c>
      <c r="AA290" s="111">
        <v>0</v>
      </c>
      <c r="AB290" s="111">
        <v>0</v>
      </c>
      <c r="AC290" s="111">
        <v>0</v>
      </c>
      <c r="AD290" s="111">
        <v>232</v>
      </c>
      <c r="AE290" s="111">
        <v>0</v>
      </c>
      <c r="AF290" s="112">
        <f t="shared" si="21"/>
        <v>974</v>
      </c>
    </row>
    <row r="291" spans="1:32" x14ac:dyDescent="0.25">
      <c r="A291">
        <v>290</v>
      </c>
      <c r="B291">
        <v>278</v>
      </c>
      <c r="C291">
        <v>2</v>
      </c>
      <c r="D291" t="s">
        <v>7</v>
      </c>
      <c r="E291" t="s">
        <v>293</v>
      </c>
      <c r="F291" t="s">
        <v>294</v>
      </c>
      <c r="G291" t="s">
        <v>373</v>
      </c>
      <c r="H291" t="s">
        <v>371</v>
      </c>
      <c r="I291" t="s">
        <v>328</v>
      </c>
      <c r="J291" s="113">
        <v>850</v>
      </c>
      <c r="K291" s="113">
        <v>0</v>
      </c>
      <c r="L291" s="113">
        <v>0</v>
      </c>
      <c r="M291" s="113">
        <v>0</v>
      </c>
      <c r="N291" s="113">
        <v>0</v>
      </c>
      <c r="O291" s="113">
        <v>1575</v>
      </c>
      <c r="P291" s="132">
        <f t="shared" si="19"/>
        <v>2425</v>
      </c>
      <c r="Q291" s="113">
        <v>850</v>
      </c>
      <c r="R291" s="113">
        <v>0</v>
      </c>
      <c r="S291" s="113">
        <v>0</v>
      </c>
      <c r="T291" s="113">
        <v>0</v>
      </c>
      <c r="U291" s="113">
        <v>0</v>
      </c>
      <c r="V291" s="113">
        <v>1575.2563642635394</v>
      </c>
      <c r="W291" s="113">
        <v>0</v>
      </c>
      <c r="X291" s="114">
        <f t="shared" si="20"/>
        <v>2425.2563642635396</v>
      </c>
      <c r="Y291" s="113">
        <v>321</v>
      </c>
      <c r="Z291" s="113">
        <v>0</v>
      </c>
      <c r="AA291" s="113">
        <v>0</v>
      </c>
      <c r="AB291" s="113">
        <v>0</v>
      </c>
      <c r="AC291" s="113">
        <v>0</v>
      </c>
      <c r="AD291" s="113">
        <v>126</v>
      </c>
      <c r="AE291" s="113">
        <v>0</v>
      </c>
      <c r="AF291" s="115">
        <f t="shared" si="21"/>
        <v>447</v>
      </c>
    </row>
    <row r="292" spans="1:32" x14ac:dyDescent="0.25">
      <c r="A292" s="108">
        <v>291</v>
      </c>
      <c r="B292" s="108">
        <v>279</v>
      </c>
      <c r="C292" s="108">
        <v>3</v>
      </c>
      <c r="D292" s="108" t="s">
        <v>7</v>
      </c>
      <c r="E292" s="108" t="s">
        <v>293</v>
      </c>
      <c r="F292" s="108" t="s">
        <v>294</v>
      </c>
      <c r="G292" s="108" t="s">
        <v>369</v>
      </c>
      <c r="H292" s="108" t="s">
        <v>370</v>
      </c>
      <c r="I292" s="108" t="s">
        <v>328</v>
      </c>
      <c r="J292" s="133">
        <v>1124</v>
      </c>
      <c r="K292" s="133">
        <v>0</v>
      </c>
      <c r="L292" s="133">
        <v>0</v>
      </c>
      <c r="M292" s="133">
        <v>0</v>
      </c>
      <c r="N292" s="133">
        <v>0</v>
      </c>
      <c r="O292" s="133">
        <v>1262</v>
      </c>
      <c r="P292" s="132">
        <f t="shared" si="19"/>
        <v>2386</v>
      </c>
      <c r="Q292" s="109">
        <v>1124</v>
      </c>
      <c r="R292" s="109">
        <v>0</v>
      </c>
      <c r="S292" s="109">
        <v>0</v>
      </c>
      <c r="T292" s="109">
        <v>0</v>
      </c>
      <c r="U292" s="109">
        <v>0</v>
      </c>
      <c r="V292" s="109">
        <v>1261.9728354605038</v>
      </c>
      <c r="W292" s="109">
        <v>0</v>
      </c>
      <c r="X292" s="110">
        <f t="shared" si="20"/>
        <v>2385.972835460504</v>
      </c>
      <c r="Y292" s="111">
        <v>647</v>
      </c>
      <c r="Z292" s="111">
        <v>0</v>
      </c>
      <c r="AA292" s="111">
        <v>0</v>
      </c>
      <c r="AB292" s="111">
        <v>0</v>
      </c>
      <c r="AC292" s="111">
        <v>0</v>
      </c>
      <c r="AD292" s="111">
        <v>182</v>
      </c>
      <c r="AE292" s="111">
        <v>0</v>
      </c>
      <c r="AF292" s="112">
        <f t="shared" si="21"/>
        <v>829</v>
      </c>
    </row>
    <row r="293" spans="1:32" x14ac:dyDescent="0.25">
      <c r="A293">
        <v>292</v>
      </c>
      <c r="B293">
        <v>280</v>
      </c>
      <c r="C293">
        <v>4</v>
      </c>
      <c r="D293" t="s">
        <v>7</v>
      </c>
      <c r="E293" t="s">
        <v>293</v>
      </c>
      <c r="F293" t="s">
        <v>294</v>
      </c>
      <c r="G293" t="s">
        <v>373</v>
      </c>
      <c r="H293" t="s">
        <v>370</v>
      </c>
      <c r="I293" t="s">
        <v>328</v>
      </c>
      <c r="J293" s="113">
        <v>766</v>
      </c>
      <c r="K293" s="113">
        <v>0</v>
      </c>
      <c r="L293" s="113">
        <v>0</v>
      </c>
      <c r="M293" s="113">
        <v>0</v>
      </c>
      <c r="N293" s="113">
        <v>0</v>
      </c>
      <c r="O293" s="113">
        <v>960</v>
      </c>
      <c r="P293" s="132">
        <f t="shared" si="19"/>
        <v>1726</v>
      </c>
      <c r="Q293" s="113">
        <v>766</v>
      </c>
      <c r="R293" s="113">
        <v>0</v>
      </c>
      <c r="S293" s="113">
        <v>0</v>
      </c>
      <c r="T293" s="113">
        <v>0</v>
      </c>
      <c r="U293" s="113">
        <v>0</v>
      </c>
      <c r="V293" s="113">
        <v>960.47426698861682</v>
      </c>
      <c r="W293" s="113">
        <v>0</v>
      </c>
      <c r="X293" s="114">
        <f t="shared" si="20"/>
        <v>1726.4742669886168</v>
      </c>
      <c r="Y293" s="113">
        <v>133</v>
      </c>
      <c r="Z293" s="113">
        <v>0</v>
      </c>
      <c r="AA293" s="113">
        <v>0</v>
      </c>
      <c r="AB293" s="113">
        <v>0</v>
      </c>
      <c r="AC293" s="113">
        <v>0</v>
      </c>
      <c r="AD293" s="113">
        <v>77</v>
      </c>
      <c r="AE293" s="113">
        <v>0</v>
      </c>
      <c r="AF293" s="115">
        <f t="shared" si="21"/>
        <v>210</v>
      </c>
    </row>
    <row r="294" spans="1:32" x14ac:dyDescent="0.25">
      <c r="A294" s="108">
        <v>293</v>
      </c>
      <c r="B294" s="108">
        <v>281</v>
      </c>
      <c r="C294" s="108">
        <v>5</v>
      </c>
      <c r="D294" s="108" t="s">
        <v>7</v>
      </c>
      <c r="E294" s="108" t="s">
        <v>293</v>
      </c>
      <c r="F294" s="108" t="s">
        <v>294</v>
      </c>
      <c r="G294" s="108" t="s">
        <v>369</v>
      </c>
      <c r="H294" s="108" t="s">
        <v>372</v>
      </c>
      <c r="I294" s="108" t="s">
        <v>328</v>
      </c>
      <c r="J294" s="133">
        <v>0</v>
      </c>
      <c r="K294" s="133">
        <v>0</v>
      </c>
      <c r="L294" s="133">
        <v>0</v>
      </c>
      <c r="M294" s="133">
        <v>0</v>
      </c>
      <c r="N294" s="133">
        <v>0</v>
      </c>
      <c r="O294" s="133">
        <v>190</v>
      </c>
      <c r="P294" s="132">
        <f t="shared" si="19"/>
        <v>190</v>
      </c>
      <c r="Q294" s="109">
        <v>0</v>
      </c>
      <c r="R294" s="109">
        <v>0</v>
      </c>
      <c r="S294" s="109">
        <v>0</v>
      </c>
      <c r="T294" s="109">
        <v>0</v>
      </c>
      <c r="U294" s="109">
        <v>0</v>
      </c>
      <c r="V294" s="109">
        <v>189.54144532597448</v>
      </c>
      <c r="W294" s="109">
        <v>0</v>
      </c>
      <c r="X294" s="110">
        <f t="shared" si="20"/>
        <v>189.54144532597448</v>
      </c>
      <c r="Y294" s="111">
        <v>0</v>
      </c>
      <c r="Z294" s="111">
        <v>0</v>
      </c>
      <c r="AA294" s="111">
        <v>0</v>
      </c>
      <c r="AB294" s="111">
        <v>0</v>
      </c>
      <c r="AC294" s="111">
        <v>0</v>
      </c>
      <c r="AD294" s="111">
        <v>27</v>
      </c>
      <c r="AE294" s="111">
        <v>0</v>
      </c>
      <c r="AF294" s="112">
        <f t="shared" si="21"/>
        <v>27</v>
      </c>
    </row>
    <row r="295" spans="1:32" x14ac:dyDescent="0.25">
      <c r="A295">
        <v>294</v>
      </c>
      <c r="B295">
        <v>282</v>
      </c>
      <c r="C295">
        <v>6</v>
      </c>
      <c r="D295" t="s">
        <v>7</v>
      </c>
      <c r="E295" t="s">
        <v>293</v>
      </c>
      <c r="F295" t="s">
        <v>294</v>
      </c>
      <c r="G295" t="s">
        <v>373</v>
      </c>
      <c r="H295" t="s">
        <v>372</v>
      </c>
      <c r="I295" t="s">
        <v>328</v>
      </c>
      <c r="J295" s="113">
        <v>0</v>
      </c>
      <c r="K295" s="113">
        <v>0</v>
      </c>
      <c r="L295" s="113">
        <v>0</v>
      </c>
      <c r="M295" s="113">
        <v>0</v>
      </c>
      <c r="N295" s="113">
        <v>0</v>
      </c>
      <c r="O295" s="113">
        <v>97</v>
      </c>
      <c r="P295" s="132">
        <f t="shared" si="19"/>
        <v>97</v>
      </c>
      <c r="Q295" s="113">
        <v>0</v>
      </c>
      <c r="R295" s="113">
        <v>0</v>
      </c>
      <c r="S295" s="113">
        <v>0</v>
      </c>
      <c r="T295" s="113">
        <v>0</v>
      </c>
      <c r="U295" s="113">
        <v>0</v>
      </c>
      <c r="V295" s="113">
        <v>97.225922731976539</v>
      </c>
      <c r="W295" s="113">
        <v>0</v>
      </c>
      <c r="X295" s="114">
        <f t="shared" si="20"/>
        <v>97.225922731976539</v>
      </c>
      <c r="Y295" s="113">
        <v>0</v>
      </c>
      <c r="Z295" s="113">
        <v>0</v>
      </c>
      <c r="AA295" s="113">
        <v>0</v>
      </c>
      <c r="AB295" s="113">
        <v>0</v>
      </c>
      <c r="AC295" s="113">
        <v>0</v>
      </c>
      <c r="AD295" s="113">
        <v>8</v>
      </c>
      <c r="AE295" s="113">
        <v>0</v>
      </c>
      <c r="AF295" s="115">
        <f t="shared" si="21"/>
        <v>8</v>
      </c>
    </row>
    <row r="296" spans="1:32" x14ac:dyDescent="0.25">
      <c r="A296" s="108">
        <v>295</v>
      </c>
      <c r="B296" s="108">
        <v>283</v>
      </c>
      <c r="C296" s="108">
        <v>1</v>
      </c>
      <c r="D296" s="108" t="s">
        <v>7</v>
      </c>
      <c r="E296" s="108" t="s">
        <v>295</v>
      </c>
      <c r="F296" s="108" t="s">
        <v>296</v>
      </c>
      <c r="G296" s="108" t="s">
        <v>369</v>
      </c>
      <c r="H296" s="108" t="s">
        <v>371</v>
      </c>
      <c r="I296" s="108" t="s">
        <v>328</v>
      </c>
      <c r="J296" s="133">
        <v>10255</v>
      </c>
      <c r="K296" s="133">
        <v>0</v>
      </c>
      <c r="L296" s="133">
        <v>0</v>
      </c>
      <c r="M296" s="133">
        <v>0</v>
      </c>
      <c r="N296" s="133">
        <v>0</v>
      </c>
      <c r="O296" s="133">
        <v>15563</v>
      </c>
      <c r="P296" s="132">
        <f t="shared" si="19"/>
        <v>25818</v>
      </c>
      <c r="Q296" s="109">
        <v>8716</v>
      </c>
      <c r="R296" s="109">
        <v>0</v>
      </c>
      <c r="S296" s="109">
        <v>0</v>
      </c>
      <c r="T296" s="109">
        <v>0</v>
      </c>
      <c r="U296" s="109">
        <v>0</v>
      </c>
      <c r="V296" s="109">
        <v>14784.455219811589</v>
      </c>
      <c r="W296" s="109">
        <v>0</v>
      </c>
      <c r="X296" s="110">
        <f t="shared" si="20"/>
        <v>23500.455219811589</v>
      </c>
      <c r="Y296" s="111">
        <v>7281</v>
      </c>
      <c r="Z296" s="111">
        <v>0</v>
      </c>
      <c r="AA296" s="111">
        <v>0</v>
      </c>
      <c r="AB296" s="111">
        <v>0</v>
      </c>
      <c r="AC296" s="111">
        <v>0</v>
      </c>
      <c r="AD296" s="111">
        <v>7159</v>
      </c>
      <c r="AE296" s="111">
        <v>0</v>
      </c>
      <c r="AF296" s="112">
        <f t="shared" si="21"/>
        <v>14440</v>
      </c>
    </row>
    <row r="297" spans="1:32" x14ac:dyDescent="0.25">
      <c r="A297">
        <v>296</v>
      </c>
      <c r="B297">
        <v>284</v>
      </c>
      <c r="C297">
        <v>2</v>
      </c>
      <c r="D297" t="s">
        <v>7</v>
      </c>
      <c r="E297" t="s">
        <v>295</v>
      </c>
      <c r="F297" t="s">
        <v>296</v>
      </c>
      <c r="G297" t="s">
        <v>373</v>
      </c>
      <c r="H297" t="s">
        <v>371</v>
      </c>
      <c r="I297" t="s">
        <v>328</v>
      </c>
      <c r="J297" s="113">
        <v>6762</v>
      </c>
      <c r="K297" s="113">
        <v>0</v>
      </c>
      <c r="L297" s="113">
        <v>0</v>
      </c>
      <c r="M297" s="113">
        <v>0</v>
      </c>
      <c r="N297" s="113">
        <v>0</v>
      </c>
      <c r="O297" s="113">
        <v>15223</v>
      </c>
      <c r="P297" s="132">
        <f t="shared" si="19"/>
        <v>21985</v>
      </c>
      <c r="Q297" s="113">
        <v>5748</v>
      </c>
      <c r="R297" s="113">
        <v>0</v>
      </c>
      <c r="S297" s="113">
        <v>0</v>
      </c>
      <c r="T297" s="113">
        <v>0</v>
      </c>
      <c r="U297" s="113">
        <v>0</v>
      </c>
      <c r="V297" s="113">
        <v>14461.674963245789</v>
      </c>
      <c r="W297" s="113">
        <v>0</v>
      </c>
      <c r="X297" s="114">
        <f t="shared" si="20"/>
        <v>20209.674963245787</v>
      </c>
      <c r="Y297" s="113">
        <v>4801</v>
      </c>
      <c r="Z297" s="113">
        <v>0</v>
      </c>
      <c r="AA297" s="113">
        <v>0</v>
      </c>
      <c r="AB297" s="113">
        <v>0</v>
      </c>
      <c r="AC297" s="113">
        <v>0</v>
      </c>
      <c r="AD297" s="113">
        <v>1218</v>
      </c>
      <c r="AE297" s="113">
        <v>0</v>
      </c>
      <c r="AF297" s="115">
        <f t="shared" si="21"/>
        <v>6019</v>
      </c>
    </row>
    <row r="298" spans="1:32" x14ac:dyDescent="0.25">
      <c r="A298" s="108">
        <v>297</v>
      </c>
      <c r="B298" s="108">
        <v>285</v>
      </c>
      <c r="C298" s="108">
        <v>3</v>
      </c>
      <c r="D298" s="108" t="s">
        <v>7</v>
      </c>
      <c r="E298" s="108" t="s">
        <v>295</v>
      </c>
      <c r="F298" s="108" t="s">
        <v>296</v>
      </c>
      <c r="G298" s="108" t="s">
        <v>369</v>
      </c>
      <c r="H298" s="108" t="s">
        <v>370</v>
      </c>
      <c r="I298" s="108" t="s">
        <v>328</v>
      </c>
      <c r="J298" s="133">
        <v>8941</v>
      </c>
      <c r="K298" s="133">
        <v>0</v>
      </c>
      <c r="L298" s="133">
        <v>0</v>
      </c>
      <c r="M298" s="133">
        <v>0</v>
      </c>
      <c r="N298" s="133">
        <v>0</v>
      </c>
      <c r="O298" s="133">
        <v>12197</v>
      </c>
      <c r="P298" s="132">
        <f t="shared" si="19"/>
        <v>21138</v>
      </c>
      <c r="Q298" s="109">
        <v>7600</v>
      </c>
      <c r="R298" s="109">
        <v>0</v>
      </c>
      <c r="S298" s="109">
        <v>0</v>
      </c>
      <c r="T298" s="109">
        <v>0</v>
      </c>
      <c r="U298" s="109">
        <v>0</v>
      </c>
      <c r="V298" s="109">
        <v>11586.505163431344</v>
      </c>
      <c r="W298" s="109">
        <v>0</v>
      </c>
      <c r="X298" s="110">
        <f t="shared" si="20"/>
        <v>19186.505163431342</v>
      </c>
      <c r="Y298" s="111">
        <v>6348</v>
      </c>
      <c r="Z298" s="111">
        <v>0</v>
      </c>
      <c r="AA298" s="111">
        <v>0</v>
      </c>
      <c r="AB298" s="111">
        <v>0</v>
      </c>
      <c r="AC298" s="111">
        <v>0</v>
      </c>
      <c r="AD298" s="111">
        <v>1756</v>
      </c>
      <c r="AE298" s="111">
        <v>0</v>
      </c>
      <c r="AF298" s="112">
        <f t="shared" si="21"/>
        <v>8104</v>
      </c>
    </row>
    <row r="299" spans="1:32" x14ac:dyDescent="0.25">
      <c r="A299">
        <v>298</v>
      </c>
      <c r="B299">
        <v>286</v>
      </c>
      <c r="C299">
        <v>4</v>
      </c>
      <c r="D299" t="s">
        <v>7</v>
      </c>
      <c r="E299" t="s">
        <v>295</v>
      </c>
      <c r="F299" t="s">
        <v>296</v>
      </c>
      <c r="G299" t="s">
        <v>373</v>
      </c>
      <c r="H299" t="s">
        <v>370</v>
      </c>
      <c r="I299" t="s">
        <v>328</v>
      </c>
      <c r="J299" s="113">
        <v>6089</v>
      </c>
      <c r="K299" s="113">
        <v>0</v>
      </c>
      <c r="L299" s="113">
        <v>0</v>
      </c>
      <c r="M299" s="113">
        <v>0</v>
      </c>
      <c r="N299" s="113">
        <v>0</v>
      </c>
      <c r="O299" s="113">
        <v>9277</v>
      </c>
      <c r="P299" s="132">
        <f t="shared" si="19"/>
        <v>15366</v>
      </c>
      <c r="Q299" s="113">
        <v>5176</v>
      </c>
      <c r="R299" s="113">
        <v>0</v>
      </c>
      <c r="S299" s="113">
        <v>0</v>
      </c>
      <c r="T299" s="113">
        <v>0</v>
      </c>
      <c r="U299" s="113">
        <v>0</v>
      </c>
      <c r="V299" s="113">
        <v>8813.0204733442752</v>
      </c>
      <c r="W299" s="113">
        <v>0</v>
      </c>
      <c r="X299" s="114">
        <f t="shared" si="20"/>
        <v>13989.020473344275</v>
      </c>
      <c r="Y299" s="113">
        <v>4323</v>
      </c>
      <c r="Z299" s="113">
        <v>0</v>
      </c>
      <c r="AA299" s="113">
        <v>0</v>
      </c>
      <c r="AB299" s="113">
        <v>0</v>
      </c>
      <c r="AC299" s="113">
        <v>0</v>
      </c>
      <c r="AD299" s="113">
        <v>742</v>
      </c>
      <c r="AE299" s="113">
        <v>0</v>
      </c>
      <c r="AF299" s="115">
        <f t="shared" si="21"/>
        <v>5065</v>
      </c>
    </row>
    <row r="300" spans="1:32" x14ac:dyDescent="0.25">
      <c r="A300" s="108">
        <v>299</v>
      </c>
      <c r="B300" s="108">
        <v>287</v>
      </c>
      <c r="C300" s="108">
        <v>5</v>
      </c>
      <c r="D300" s="108" t="s">
        <v>7</v>
      </c>
      <c r="E300" s="108" t="s">
        <v>295</v>
      </c>
      <c r="F300" s="108" t="s">
        <v>296</v>
      </c>
      <c r="G300" s="108" t="s">
        <v>369</v>
      </c>
      <c r="H300" s="108" t="s">
        <v>372</v>
      </c>
      <c r="I300" s="108" t="s">
        <v>328</v>
      </c>
      <c r="J300" s="133">
        <v>0</v>
      </c>
      <c r="K300" s="133">
        <v>0</v>
      </c>
      <c r="L300" s="133">
        <v>0</v>
      </c>
      <c r="M300" s="133">
        <v>0</v>
      </c>
      <c r="N300" s="133">
        <v>0</v>
      </c>
      <c r="O300" s="133">
        <v>1839</v>
      </c>
      <c r="P300" s="132">
        <f t="shared" si="19"/>
        <v>1839</v>
      </c>
      <c r="Q300" s="109">
        <v>0</v>
      </c>
      <c r="R300" s="109">
        <v>0</v>
      </c>
      <c r="S300" s="109">
        <v>0</v>
      </c>
      <c r="T300" s="109">
        <v>0</v>
      </c>
      <c r="U300" s="109">
        <v>0</v>
      </c>
      <c r="V300" s="109">
        <v>1747.3046836640024</v>
      </c>
      <c r="W300" s="109">
        <v>0</v>
      </c>
      <c r="X300" s="110">
        <f t="shared" si="20"/>
        <v>1747.3046836640024</v>
      </c>
      <c r="Y300" s="111">
        <v>0</v>
      </c>
      <c r="Z300" s="111">
        <v>0</v>
      </c>
      <c r="AA300" s="111">
        <v>0</v>
      </c>
      <c r="AB300" s="111">
        <v>0</v>
      </c>
      <c r="AC300" s="111">
        <v>0</v>
      </c>
      <c r="AD300" s="111">
        <v>265</v>
      </c>
      <c r="AE300" s="111">
        <v>0</v>
      </c>
      <c r="AF300" s="112">
        <f t="shared" si="21"/>
        <v>265</v>
      </c>
    </row>
    <row r="301" spans="1:32" x14ac:dyDescent="0.25">
      <c r="A301">
        <v>300</v>
      </c>
      <c r="B301">
        <v>288</v>
      </c>
      <c r="C301">
        <v>6</v>
      </c>
      <c r="D301" t="s">
        <v>7</v>
      </c>
      <c r="E301" t="s">
        <v>295</v>
      </c>
      <c r="F301" t="s">
        <v>296</v>
      </c>
      <c r="G301" t="s">
        <v>373</v>
      </c>
      <c r="H301" t="s">
        <v>372</v>
      </c>
      <c r="I301" t="s">
        <v>328</v>
      </c>
      <c r="J301" s="113">
        <v>0</v>
      </c>
      <c r="K301" s="113">
        <v>0</v>
      </c>
      <c r="L301" s="113">
        <v>0</v>
      </c>
      <c r="M301" s="113">
        <v>0</v>
      </c>
      <c r="N301" s="113">
        <v>0</v>
      </c>
      <c r="O301" s="113">
        <v>941</v>
      </c>
      <c r="P301" s="132">
        <f t="shared" si="19"/>
        <v>941</v>
      </c>
      <c r="Q301" s="113">
        <v>0</v>
      </c>
      <c r="R301" s="113">
        <v>0</v>
      </c>
      <c r="S301" s="113">
        <v>0</v>
      </c>
      <c r="T301" s="113">
        <v>0</v>
      </c>
      <c r="U301" s="113">
        <v>0</v>
      </c>
      <c r="V301" s="113">
        <v>893.70949650299747</v>
      </c>
      <c r="W301" s="113">
        <v>0</v>
      </c>
      <c r="X301" s="114">
        <f t="shared" si="20"/>
        <v>893.70949650299747</v>
      </c>
      <c r="Y301" s="113">
        <v>0</v>
      </c>
      <c r="Z301" s="113">
        <v>0</v>
      </c>
      <c r="AA301" s="113">
        <v>0</v>
      </c>
      <c r="AB301" s="113">
        <v>0</v>
      </c>
      <c r="AC301" s="113">
        <v>0</v>
      </c>
      <c r="AD301" s="113">
        <v>75</v>
      </c>
      <c r="AE301" s="113">
        <v>0</v>
      </c>
      <c r="AF301" s="115">
        <f t="shared" si="21"/>
        <v>75</v>
      </c>
    </row>
    <row r="302" spans="1:32" x14ac:dyDescent="0.25">
      <c r="A302" s="108">
        <v>301</v>
      </c>
      <c r="B302" s="108">
        <v>289</v>
      </c>
      <c r="C302" s="108">
        <v>1</v>
      </c>
      <c r="D302" s="108" t="s">
        <v>8</v>
      </c>
      <c r="E302" s="108" t="s">
        <v>297</v>
      </c>
      <c r="F302" s="108" t="s">
        <v>298</v>
      </c>
      <c r="G302" s="108" t="s">
        <v>369</v>
      </c>
      <c r="H302" s="108" t="s">
        <v>371</v>
      </c>
      <c r="I302" s="108" t="s">
        <v>329</v>
      </c>
      <c r="J302" s="133">
        <v>0</v>
      </c>
      <c r="K302" s="133">
        <v>0</v>
      </c>
      <c r="L302" s="133">
        <v>0</v>
      </c>
      <c r="M302" s="133">
        <v>0</v>
      </c>
      <c r="N302" s="133">
        <v>0</v>
      </c>
      <c r="O302" s="133">
        <v>0</v>
      </c>
      <c r="P302" s="132">
        <f t="shared" si="19"/>
        <v>0</v>
      </c>
      <c r="Q302" s="109">
        <v>0</v>
      </c>
      <c r="R302" s="109">
        <v>0</v>
      </c>
      <c r="S302" s="109">
        <v>0</v>
      </c>
      <c r="T302" s="109">
        <v>0</v>
      </c>
      <c r="U302" s="109">
        <v>0</v>
      </c>
      <c r="V302" s="109">
        <v>0</v>
      </c>
      <c r="W302" s="109">
        <v>390.67119244391972</v>
      </c>
      <c r="X302" s="110">
        <f t="shared" si="20"/>
        <v>390.67119244391972</v>
      </c>
      <c r="Y302" s="111">
        <v>0</v>
      </c>
      <c r="Z302" s="111">
        <v>0</v>
      </c>
      <c r="AA302" s="111">
        <v>0</v>
      </c>
      <c r="AB302" s="111">
        <v>0</v>
      </c>
      <c r="AC302" s="111">
        <v>0</v>
      </c>
      <c r="AD302" s="111">
        <v>0</v>
      </c>
      <c r="AE302" s="111">
        <v>277</v>
      </c>
      <c r="AF302" s="112">
        <f t="shared" si="21"/>
        <v>277</v>
      </c>
    </row>
    <row r="303" spans="1:32" x14ac:dyDescent="0.25">
      <c r="A303">
        <v>302</v>
      </c>
      <c r="B303">
        <v>290</v>
      </c>
      <c r="C303">
        <v>2</v>
      </c>
      <c r="D303" t="s">
        <v>8</v>
      </c>
      <c r="E303" t="s">
        <v>297</v>
      </c>
      <c r="F303" t="s">
        <v>298</v>
      </c>
      <c r="G303" t="s">
        <v>373</v>
      </c>
      <c r="H303" t="s">
        <v>371</v>
      </c>
      <c r="I303" t="s">
        <v>329</v>
      </c>
      <c r="J303" s="113">
        <v>0</v>
      </c>
      <c r="K303" s="113">
        <v>0</v>
      </c>
      <c r="L303" s="113">
        <v>0</v>
      </c>
      <c r="M303" s="113">
        <v>0</v>
      </c>
      <c r="N303" s="113">
        <v>0</v>
      </c>
      <c r="O303" s="113">
        <v>0</v>
      </c>
      <c r="P303" s="132">
        <f t="shared" si="19"/>
        <v>0</v>
      </c>
      <c r="Q303" s="113">
        <v>0</v>
      </c>
      <c r="R303" s="113">
        <v>0</v>
      </c>
      <c r="S303" s="113">
        <v>0</v>
      </c>
      <c r="T303" s="113">
        <v>0</v>
      </c>
      <c r="U303" s="113">
        <v>0</v>
      </c>
      <c r="V303" s="113">
        <v>0</v>
      </c>
      <c r="W303" s="113">
        <v>393.7473435655254</v>
      </c>
      <c r="X303" s="114">
        <f t="shared" si="20"/>
        <v>393.7473435655254</v>
      </c>
      <c r="Y303" s="113">
        <v>0</v>
      </c>
      <c r="Z303" s="113">
        <v>0</v>
      </c>
      <c r="AA303" s="113">
        <v>0</v>
      </c>
      <c r="AB303" s="113">
        <v>0</v>
      </c>
      <c r="AC303" s="113">
        <v>0</v>
      </c>
      <c r="AD303" s="113">
        <v>0</v>
      </c>
      <c r="AE303" s="113">
        <v>279</v>
      </c>
      <c r="AF303" s="115">
        <f t="shared" si="21"/>
        <v>279</v>
      </c>
    </row>
    <row r="304" spans="1:32" x14ac:dyDescent="0.25">
      <c r="A304" s="108">
        <v>303</v>
      </c>
      <c r="B304" s="108">
        <v>291</v>
      </c>
      <c r="C304" s="108">
        <v>3</v>
      </c>
      <c r="D304" s="108" t="s">
        <v>8</v>
      </c>
      <c r="E304" s="108" t="s">
        <v>297</v>
      </c>
      <c r="F304" s="108" t="s">
        <v>298</v>
      </c>
      <c r="G304" s="108" t="s">
        <v>369</v>
      </c>
      <c r="H304" s="108" t="s">
        <v>370</v>
      </c>
      <c r="I304" s="108" t="s">
        <v>329</v>
      </c>
      <c r="J304" s="133">
        <v>0</v>
      </c>
      <c r="K304" s="133">
        <v>0</v>
      </c>
      <c r="L304" s="133">
        <v>0</v>
      </c>
      <c r="M304" s="133">
        <v>0</v>
      </c>
      <c r="N304" s="133">
        <v>0</v>
      </c>
      <c r="O304" s="133">
        <v>0</v>
      </c>
      <c r="P304" s="132">
        <f t="shared" si="19"/>
        <v>0</v>
      </c>
      <c r="Q304" s="109">
        <v>0</v>
      </c>
      <c r="R304" s="109">
        <v>0</v>
      </c>
      <c r="S304" s="109">
        <v>0</v>
      </c>
      <c r="T304" s="109">
        <v>0</v>
      </c>
      <c r="U304" s="109">
        <v>0</v>
      </c>
      <c r="V304" s="109">
        <v>0</v>
      </c>
      <c r="W304" s="109">
        <v>391.69657615112158</v>
      </c>
      <c r="X304" s="110">
        <f t="shared" si="20"/>
        <v>391.69657615112158</v>
      </c>
      <c r="Y304" s="111">
        <v>0</v>
      </c>
      <c r="Z304" s="111">
        <v>0</v>
      </c>
      <c r="AA304" s="111">
        <v>0</v>
      </c>
      <c r="AB304" s="111">
        <v>0</v>
      </c>
      <c r="AC304" s="111">
        <v>0</v>
      </c>
      <c r="AD304" s="111">
        <v>0</v>
      </c>
      <c r="AE304" s="111">
        <v>277</v>
      </c>
      <c r="AF304" s="112">
        <f t="shared" si="21"/>
        <v>277</v>
      </c>
    </row>
    <row r="305" spans="1:32" x14ac:dyDescent="0.25">
      <c r="A305">
        <v>304</v>
      </c>
      <c r="B305">
        <v>292</v>
      </c>
      <c r="C305">
        <v>4</v>
      </c>
      <c r="D305" t="s">
        <v>8</v>
      </c>
      <c r="E305" t="s">
        <v>297</v>
      </c>
      <c r="F305" t="s">
        <v>298</v>
      </c>
      <c r="G305" t="s">
        <v>373</v>
      </c>
      <c r="H305" t="s">
        <v>370</v>
      </c>
      <c r="I305" t="s">
        <v>329</v>
      </c>
      <c r="J305" s="113">
        <v>0</v>
      </c>
      <c r="K305" s="113">
        <v>0</v>
      </c>
      <c r="L305" s="113">
        <v>0</v>
      </c>
      <c r="M305" s="113">
        <v>0</v>
      </c>
      <c r="N305" s="113">
        <v>0</v>
      </c>
      <c r="O305" s="113">
        <v>0</v>
      </c>
      <c r="P305" s="132">
        <f t="shared" si="19"/>
        <v>0</v>
      </c>
      <c r="Q305" s="113">
        <v>0</v>
      </c>
      <c r="R305" s="113">
        <v>0</v>
      </c>
      <c r="S305" s="113">
        <v>0</v>
      </c>
      <c r="T305" s="113">
        <v>0</v>
      </c>
      <c r="U305" s="113">
        <v>0</v>
      </c>
      <c r="V305" s="113">
        <v>0</v>
      </c>
      <c r="W305" s="113">
        <v>445.01652892561981</v>
      </c>
      <c r="X305" s="114">
        <f t="shared" si="20"/>
        <v>445.01652892561981</v>
      </c>
      <c r="Y305" s="113">
        <v>0</v>
      </c>
      <c r="Z305" s="113">
        <v>0</v>
      </c>
      <c r="AA305" s="113">
        <v>0</v>
      </c>
      <c r="AB305" s="113">
        <v>0</v>
      </c>
      <c r="AC305" s="113">
        <v>0</v>
      </c>
      <c r="AD305" s="113">
        <v>0</v>
      </c>
      <c r="AE305" s="113">
        <v>315</v>
      </c>
      <c r="AF305" s="115">
        <f t="shared" si="21"/>
        <v>315</v>
      </c>
    </row>
    <row r="306" spans="1:32" x14ac:dyDescent="0.25">
      <c r="A306" s="108">
        <v>305</v>
      </c>
      <c r="B306" s="108">
        <v>293</v>
      </c>
      <c r="C306" s="108">
        <v>5</v>
      </c>
      <c r="D306" s="108" t="s">
        <v>8</v>
      </c>
      <c r="E306" s="108" t="s">
        <v>297</v>
      </c>
      <c r="F306" s="108" t="s">
        <v>298</v>
      </c>
      <c r="G306" s="108" t="s">
        <v>369</v>
      </c>
      <c r="H306" s="108" t="s">
        <v>372</v>
      </c>
      <c r="I306" s="108" t="s">
        <v>329</v>
      </c>
      <c r="J306" s="133">
        <v>0</v>
      </c>
      <c r="K306" s="133">
        <v>0</v>
      </c>
      <c r="L306" s="133">
        <v>0</v>
      </c>
      <c r="M306" s="133">
        <v>0</v>
      </c>
      <c r="N306" s="133">
        <v>0</v>
      </c>
      <c r="O306" s="133">
        <v>0</v>
      </c>
      <c r="P306" s="132">
        <f t="shared" si="19"/>
        <v>0</v>
      </c>
      <c r="Q306" s="109">
        <v>0</v>
      </c>
      <c r="R306" s="109">
        <v>0</v>
      </c>
      <c r="S306" s="109">
        <v>0</v>
      </c>
      <c r="T306" s="109">
        <v>0</v>
      </c>
      <c r="U306" s="109">
        <v>0</v>
      </c>
      <c r="V306" s="109">
        <v>0</v>
      </c>
      <c r="W306" s="109">
        <v>61.523022432113343</v>
      </c>
      <c r="X306" s="110">
        <f t="shared" si="20"/>
        <v>61.523022432113343</v>
      </c>
      <c r="Y306" s="111">
        <v>0</v>
      </c>
      <c r="Z306" s="111">
        <v>0</v>
      </c>
      <c r="AA306" s="111">
        <v>0</v>
      </c>
      <c r="AB306" s="111">
        <v>0</v>
      </c>
      <c r="AC306" s="111">
        <v>0</v>
      </c>
      <c r="AD306" s="111">
        <v>0</v>
      </c>
      <c r="AE306" s="111">
        <v>44</v>
      </c>
      <c r="AF306" s="112">
        <f t="shared" si="21"/>
        <v>44</v>
      </c>
    </row>
    <row r="307" spans="1:32" x14ac:dyDescent="0.25">
      <c r="A307">
        <v>306</v>
      </c>
      <c r="B307">
        <v>294</v>
      </c>
      <c r="C307">
        <v>6</v>
      </c>
      <c r="D307" t="s">
        <v>8</v>
      </c>
      <c r="E307" t="s">
        <v>297</v>
      </c>
      <c r="F307" t="s">
        <v>298</v>
      </c>
      <c r="G307" t="s">
        <v>373</v>
      </c>
      <c r="H307" t="s">
        <v>372</v>
      </c>
      <c r="I307" t="s">
        <v>329</v>
      </c>
      <c r="J307" s="113">
        <v>0</v>
      </c>
      <c r="K307" s="113">
        <v>0</v>
      </c>
      <c r="L307" s="113">
        <v>0</v>
      </c>
      <c r="M307" s="113">
        <v>0</v>
      </c>
      <c r="N307" s="113">
        <v>0</v>
      </c>
      <c r="O307" s="113">
        <v>0</v>
      </c>
      <c r="P307" s="132">
        <f t="shared" si="19"/>
        <v>0</v>
      </c>
      <c r="Q307" s="113">
        <v>0</v>
      </c>
      <c r="R307" s="113">
        <v>0</v>
      </c>
      <c r="S307" s="113">
        <v>0</v>
      </c>
      <c r="T307" s="113">
        <v>0</v>
      </c>
      <c r="U307" s="113">
        <v>0</v>
      </c>
      <c r="V307" s="113">
        <v>0</v>
      </c>
      <c r="W307" s="113">
        <v>54.345336481700123</v>
      </c>
      <c r="X307" s="114">
        <f t="shared" si="20"/>
        <v>54.345336481700123</v>
      </c>
      <c r="Y307" s="113">
        <v>0</v>
      </c>
      <c r="Z307" s="113">
        <v>0</v>
      </c>
      <c r="AA307" s="113">
        <v>0</v>
      </c>
      <c r="AB307" s="113">
        <v>0</v>
      </c>
      <c r="AC307" s="113">
        <v>0</v>
      </c>
      <c r="AD307" s="113">
        <v>0</v>
      </c>
      <c r="AE307" s="113">
        <v>38</v>
      </c>
      <c r="AF307" s="115">
        <f t="shared" si="21"/>
        <v>38</v>
      </c>
    </row>
    <row r="308" spans="1:32" x14ac:dyDescent="0.25">
      <c r="A308" s="108">
        <v>307</v>
      </c>
      <c r="B308" s="108">
        <v>295</v>
      </c>
      <c r="C308" s="108">
        <v>1</v>
      </c>
      <c r="D308" s="108" t="s">
        <v>8</v>
      </c>
      <c r="E308" s="108" t="s">
        <v>299</v>
      </c>
      <c r="F308" s="108" t="s">
        <v>300</v>
      </c>
      <c r="G308" s="108" t="s">
        <v>369</v>
      </c>
      <c r="H308" s="108" t="s">
        <v>371</v>
      </c>
      <c r="I308" s="108" t="s">
        <v>329</v>
      </c>
      <c r="J308" s="133">
        <v>0</v>
      </c>
      <c r="K308" s="133">
        <v>0</v>
      </c>
      <c r="L308" s="133">
        <v>0</v>
      </c>
      <c r="M308" s="133">
        <v>0</v>
      </c>
      <c r="N308" s="133">
        <v>0</v>
      </c>
      <c r="O308" s="133">
        <v>0</v>
      </c>
      <c r="P308" s="132">
        <f t="shared" si="19"/>
        <v>0</v>
      </c>
      <c r="Q308" s="109">
        <v>0</v>
      </c>
      <c r="R308" s="109">
        <v>0</v>
      </c>
      <c r="S308" s="109">
        <v>0</v>
      </c>
      <c r="T308" s="109">
        <v>0</v>
      </c>
      <c r="U308" s="109">
        <v>0</v>
      </c>
      <c r="V308" s="109">
        <v>0</v>
      </c>
      <c r="W308" s="109">
        <v>297.0038567493113</v>
      </c>
      <c r="X308" s="110">
        <f t="shared" si="20"/>
        <v>297.0038567493113</v>
      </c>
      <c r="Y308" s="111">
        <v>0</v>
      </c>
      <c r="Z308" s="111">
        <v>0</v>
      </c>
      <c r="AA308" s="111">
        <v>0</v>
      </c>
      <c r="AB308" s="111">
        <v>0</v>
      </c>
      <c r="AC308" s="111">
        <v>0</v>
      </c>
      <c r="AD308" s="111">
        <v>0</v>
      </c>
      <c r="AE308" s="111">
        <v>297</v>
      </c>
      <c r="AF308" s="112">
        <f t="shared" si="21"/>
        <v>297</v>
      </c>
    </row>
    <row r="309" spans="1:32" x14ac:dyDescent="0.25">
      <c r="A309">
        <v>308</v>
      </c>
      <c r="B309">
        <v>296</v>
      </c>
      <c r="C309">
        <v>2</v>
      </c>
      <c r="D309" t="s">
        <v>8</v>
      </c>
      <c r="E309" t="s">
        <v>299</v>
      </c>
      <c r="F309" t="s">
        <v>300</v>
      </c>
      <c r="G309" t="s">
        <v>373</v>
      </c>
      <c r="H309" t="s">
        <v>371</v>
      </c>
      <c r="I309" t="s">
        <v>329</v>
      </c>
      <c r="J309" s="113">
        <v>0</v>
      </c>
      <c r="K309" s="113">
        <v>0</v>
      </c>
      <c r="L309" s="113">
        <v>0</v>
      </c>
      <c r="M309" s="113">
        <v>0</v>
      </c>
      <c r="N309" s="113">
        <v>0</v>
      </c>
      <c r="O309" s="113">
        <v>0</v>
      </c>
      <c r="P309" s="132">
        <f t="shared" si="19"/>
        <v>0</v>
      </c>
      <c r="Q309" s="113">
        <v>0</v>
      </c>
      <c r="R309" s="113">
        <v>0</v>
      </c>
      <c r="S309" s="113">
        <v>0</v>
      </c>
      <c r="T309" s="113">
        <v>0</v>
      </c>
      <c r="U309" s="113">
        <v>0</v>
      </c>
      <c r="V309" s="113">
        <v>0</v>
      </c>
      <c r="W309" s="113">
        <v>299.1823691460055</v>
      </c>
      <c r="X309" s="114">
        <f t="shared" si="20"/>
        <v>299.1823691460055</v>
      </c>
      <c r="Y309" s="113">
        <v>0</v>
      </c>
      <c r="Z309" s="113">
        <v>0</v>
      </c>
      <c r="AA309" s="113">
        <v>0</v>
      </c>
      <c r="AB309" s="113">
        <v>0</v>
      </c>
      <c r="AC309" s="113">
        <v>0</v>
      </c>
      <c r="AD309" s="113">
        <v>0</v>
      </c>
      <c r="AE309" s="113">
        <v>299</v>
      </c>
      <c r="AF309" s="115">
        <f t="shared" si="21"/>
        <v>299</v>
      </c>
    </row>
    <row r="310" spans="1:32" x14ac:dyDescent="0.25">
      <c r="A310" s="108">
        <v>309</v>
      </c>
      <c r="B310" s="108">
        <v>297</v>
      </c>
      <c r="C310" s="108">
        <v>3</v>
      </c>
      <c r="D310" s="108" t="s">
        <v>8</v>
      </c>
      <c r="E310" s="108" t="s">
        <v>299</v>
      </c>
      <c r="F310" s="108" t="s">
        <v>300</v>
      </c>
      <c r="G310" s="108" t="s">
        <v>369</v>
      </c>
      <c r="H310" s="108" t="s">
        <v>370</v>
      </c>
      <c r="I310" s="108" t="s">
        <v>329</v>
      </c>
      <c r="J310" s="133">
        <v>0</v>
      </c>
      <c r="K310" s="133">
        <v>0</v>
      </c>
      <c r="L310" s="133">
        <v>0</v>
      </c>
      <c r="M310" s="133">
        <v>0</v>
      </c>
      <c r="N310" s="133">
        <v>0</v>
      </c>
      <c r="O310" s="133">
        <v>0</v>
      </c>
      <c r="P310" s="132">
        <f t="shared" si="19"/>
        <v>0</v>
      </c>
      <c r="Q310" s="109">
        <v>0</v>
      </c>
      <c r="R310" s="109">
        <v>0</v>
      </c>
      <c r="S310" s="109">
        <v>0</v>
      </c>
      <c r="T310" s="109">
        <v>0</v>
      </c>
      <c r="U310" s="109">
        <v>0</v>
      </c>
      <c r="V310" s="109">
        <v>0</v>
      </c>
      <c r="W310" s="109">
        <v>297.0038567493113</v>
      </c>
      <c r="X310" s="110">
        <f t="shared" si="20"/>
        <v>297.0038567493113</v>
      </c>
      <c r="Y310" s="111">
        <v>0</v>
      </c>
      <c r="Z310" s="111">
        <v>0</v>
      </c>
      <c r="AA310" s="111">
        <v>0</v>
      </c>
      <c r="AB310" s="111">
        <v>0</v>
      </c>
      <c r="AC310" s="111">
        <v>0</v>
      </c>
      <c r="AD310" s="111">
        <v>0</v>
      </c>
      <c r="AE310" s="111">
        <v>297</v>
      </c>
      <c r="AF310" s="112">
        <f t="shared" si="21"/>
        <v>297</v>
      </c>
    </row>
    <row r="311" spans="1:32" x14ac:dyDescent="0.25">
      <c r="A311">
        <v>310</v>
      </c>
      <c r="B311">
        <v>298</v>
      </c>
      <c r="C311">
        <v>4</v>
      </c>
      <c r="D311" t="s">
        <v>8</v>
      </c>
      <c r="E311" t="s">
        <v>299</v>
      </c>
      <c r="F311" t="s">
        <v>300</v>
      </c>
      <c r="G311" t="s">
        <v>373</v>
      </c>
      <c r="H311" t="s">
        <v>370</v>
      </c>
      <c r="I311" t="s">
        <v>329</v>
      </c>
      <c r="J311" s="113">
        <v>0</v>
      </c>
      <c r="K311" s="113">
        <v>0</v>
      </c>
      <c r="L311" s="113">
        <v>0</v>
      </c>
      <c r="M311" s="113">
        <v>0</v>
      </c>
      <c r="N311" s="113">
        <v>0</v>
      </c>
      <c r="O311" s="113">
        <v>0</v>
      </c>
      <c r="P311" s="132">
        <f t="shared" si="19"/>
        <v>0</v>
      </c>
      <c r="Q311" s="113">
        <v>0</v>
      </c>
      <c r="R311" s="113">
        <v>0</v>
      </c>
      <c r="S311" s="113">
        <v>0</v>
      </c>
      <c r="T311" s="113">
        <v>0</v>
      </c>
      <c r="U311" s="113">
        <v>0</v>
      </c>
      <c r="V311" s="113">
        <v>0</v>
      </c>
      <c r="W311" s="113">
        <v>337.6694214876033</v>
      </c>
      <c r="X311" s="114">
        <f t="shared" si="20"/>
        <v>337.6694214876033</v>
      </c>
      <c r="Y311" s="113">
        <v>0</v>
      </c>
      <c r="Z311" s="113">
        <v>0</v>
      </c>
      <c r="AA311" s="113">
        <v>0</v>
      </c>
      <c r="AB311" s="113">
        <v>0</v>
      </c>
      <c r="AC311" s="113">
        <v>0</v>
      </c>
      <c r="AD311" s="113">
        <v>0</v>
      </c>
      <c r="AE311" s="113">
        <v>337</v>
      </c>
      <c r="AF311" s="115">
        <f t="shared" si="21"/>
        <v>337</v>
      </c>
    </row>
    <row r="312" spans="1:32" x14ac:dyDescent="0.25">
      <c r="A312" s="108">
        <v>311</v>
      </c>
      <c r="B312" s="108">
        <v>299</v>
      </c>
      <c r="C312" s="108">
        <v>5</v>
      </c>
      <c r="D312" s="108" t="s">
        <v>8</v>
      </c>
      <c r="E312" s="108" t="s">
        <v>299</v>
      </c>
      <c r="F312" s="108" t="s">
        <v>300</v>
      </c>
      <c r="G312" s="108" t="s">
        <v>369</v>
      </c>
      <c r="H312" s="108" t="s">
        <v>372</v>
      </c>
      <c r="I312" s="108" t="s">
        <v>329</v>
      </c>
      <c r="J312" s="133">
        <v>0</v>
      </c>
      <c r="K312" s="133">
        <v>0</v>
      </c>
      <c r="L312" s="133">
        <v>0</v>
      </c>
      <c r="M312" s="133">
        <v>0</v>
      </c>
      <c r="N312" s="133">
        <v>0</v>
      </c>
      <c r="O312" s="133">
        <v>0</v>
      </c>
      <c r="P312" s="132">
        <f t="shared" si="19"/>
        <v>0</v>
      </c>
      <c r="Q312" s="109">
        <v>0</v>
      </c>
      <c r="R312" s="109">
        <v>0</v>
      </c>
      <c r="S312" s="109">
        <v>0</v>
      </c>
      <c r="T312" s="109">
        <v>0</v>
      </c>
      <c r="U312" s="109">
        <v>0</v>
      </c>
      <c r="V312" s="109">
        <v>0</v>
      </c>
      <c r="W312" s="109">
        <v>46.47493112947658</v>
      </c>
      <c r="X312" s="110">
        <f t="shared" si="20"/>
        <v>46.47493112947658</v>
      </c>
      <c r="Y312" s="111">
        <v>0</v>
      </c>
      <c r="Z312" s="111">
        <v>0</v>
      </c>
      <c r="AA312" s="111">
        <v>0</v>
      </c>
      <c r="AB312" s="111">
        <v>0</v>
      </c>
      <c r="AC312" s="111">
        <v>0</v>
      </c>
      <c r="AD312" s="111">
        <v>0</v>
      </c>
      <c r="AE312" s="111">
        <v>47</v>
      </c>
      <c r="AF312" s="112">
        <f t="shared" si="21"/>
        <v>47</v>
      </c>
    </row>
    <row r="313" spans="1:32" x14ac:dyDescent="0.25">
      <c r="A313">
        <v>312</v>
      </c>
      <c r="B313">
        <v>300</v>
      </c>
      <c r="C313">
        <v>6</v>
      </c>
      <c r="D313" t="s">
        <v>8</v>
      </c>
      <c r="E313" t="s">
        <v>299</v>
      </c>
      <c r="F313" t="s">
        <v>300</v>
      </c>
      <c r="G313" t="s">
        <v>373</v>
      </c>
      <c r="H313" t="s">
        <v>372</v>
      </c>
      <c r="I313" t="s">
        <v>329</v>
      </c>
      <c r="J313" s="113">
        <v>0</v>
      </c>
      <c r="K313" s="113">
        <v>0</v>
      </c>
      <c r="L313" s="113">
        <v>0</v>
      </c>
      <c r="M313" s="113">
        <v>0</v>
      </c>
      <c r="N313" s="113">
        <v>0</v>
      </c>
      <c r="O313" s="113">
        <v>0</v>
      </c>
      <c r="P313" s="132">
        <f t="shared" si="19"/>
        <v>0</v>
      </c>
      <c r="Q313" s="113">
        <v>0</v>
      </c>
      <c r="R313" s="113">
        <v>0</v>
      </c>
      <c r="S313" s="113">
        <v>0</v>
      </c>
      <c r="T313" s="113">
        <v>0</v>
      </c>
      <c r="U313" s="113">
        <v>0</v>
      </c>
      <c r="V313" s="113">
        <v>0</v>
      </c>
      <c r="W313" s="113">
        <v>40.665564738292012</v>
      </c>
      <c r="X313" s="114">
        <f t="shared" si="20"/>
        <v>40.665564738292012</v>
      </c>
      <c r="Y313" s="113">
        <v>0</v>
      </c>
      <c r="Z313" s="113">
        <v>0</v>
      </c>
      <c r="AA313" s="113">
        <v>0</v>
      </c>
      <c r="AB313" s="113">
        <v>0</v>
      </c>
      <c r="AC313" s="113">
        <v>0</v>
      </c>
      <c r="AD313" s="113">
        <v>0</v>
      </c>
      <c r="AE313" s="113">
        <v>41</v>
      </c>
      <c r="AF313" s="115">
        <f t="shared" si="21"/>
        <v>41</v>
      </c>
    </row>
    <row r="314" spans="1:32" x14ac:dyDescent="0.25">
      <c r="A314" s="108">
        <v>313</v>
      </c>
      <c r="B314" s="108">
        <v>301</v>
      </c>
      <c r="C314" s="108">
        <v>1</v>
      </c>
      <c r="D314" s="108" t="s">
        <v>8</v>
      </c>
      <c r="E314" s="108" t="s">
        <v>301</v>
      </c>
      <c r="F314" s="108" t="s">
        <v>302</v>
      </c>
      <c r="G314" s="108" t="s">
        <v>369</v>
      </c>
      <c r="H314" s="108" t="s">
        <v>371</v>
      </c>
      <c r="I314" s="108" t="s">
        <v>329</v>
      </c>
      <c r="J314" s="133">
        <v>0</v>
      </c>
      <c r="K314" s="133">
        <v>0</v>
      </c>
      <c r="L314" s="133">
        <v>0</v>
      </c>
      <c r="M314" s="133">
        <v>0</v>
      </c>
      <c r="N314" s="133">
        <v>0</v>
      </c>
      <c r="O314" s="133">
        <v>0</v>
      </c>
      <c r="P314" s="132">
        <f t="shared" si="19"/>
        <v>0</v>
      </c>
      <c r="Q314" s="109">
        <v>0</v>
      </c>
      <c r="R314" s="109">
        <v>0</v>
      </c>
      <c r="S314" s="109">
        <v>0</v>
      </c>
      <c r="T314" s="109">
        <v>0</v>
      </c>
      <c r="U314" s="109">
        <v>0</v>
      </c>
      <c r="V314" s="109">
        <v>0</v>
      </c>
      <c r="W314" s="109">
        <v>0</v>
      </c>
      <c r="X314" s="110">
        <f t="shared" si="20"/>
        <v>0</v>
      </c>
      <c r="Y314" s="111">
        <v>0</v>
      </c>
      <c r="Z314" s="111">
        <v>0</v>
      </c>
      <c r="AA314" s="111">
        <v>0</v>
      </c>
      <c r="AB314" s="111">
        <v>0</v>
      </c>
      <c r="AC314" s="111">
        <v>0</v>
      </c>
      <c r="AD314" s="111">
        <v>0</v>
      </c>
      <c r="AE314" s="111">
        <v>5306</v>
      </c>
      <c r="AF314" s="112">
        <f t="shared" si="21"/>
        <v>5306</v>
      </c>
    </row>
    <row r="315" spans="1:32" x14ac:dyDescent="0.25">
      <c r="A315">
        <v>314</v>
      </c>
      <c r="B315">
        <v>302</v>
      </c>
      <c r="C315">
        <v>2</v>
      </c>
      <c r="D315" t="s">
        <v>8</v>
      </c>
      <c r="E315" t="s">
        <v>301</v>
      </c>
      <c r="F315" t="s">
        <v>302</v>
      </c>
      <c r="G315" t="s">
        <v>373</v>
      </c>
      <c r="H315" t="s">
        <v>371</v>
      </c>
      <c r="I315" t="s">
        <v>329</v>
      </c>
      <c r="J315" s="113">
        <v>0</v>
      </c>
      <c r="K315" s="113">
        <v>0</v>
      </c>
      <c r="L315" s="113">
        <v>0</v>
      </c>
      <c r="M315" s="113">
        <v>0</v>
      </c>
      <c r="N315" s="113">
        <v>0</v>
      </c>
      <c r="O315" s="113">
        <v>0</v>
      </c>
      <c r="P315" s="132">
        <f t="shared" si="19"/>
        <v>0</v>
      </c>
      <c r="Q315" s="113">
        <v>0</v>
      </c>
      <c r="R315" s="113">
        <v>0</v>
      </c>
      <c r="S315" s="113">
        <v>0</v>
      </c>
      <c r="T315" s="113">
        <v>0</v>
      </c>
      <c r="U315" s="113">
        <v>0</v>
      </c>
      <c r="V315" s="113">
        <v>0</v>
      </c>
      <c r="W315" s="113">
        <v>0</v>
      </c>
      <c r="X315" s="114">
        <f t="shared" si="20"/>
        <v>0</v>
      </c>
      <c r="Y315" s="113">
        <v>0</v>
      </c>
      <c r="Z315" s="113">
        <v>0</v>
      </c>
      <c r="AA315" s="113">
        <v>0</v>
      </c>
      <c r="AB315" s="113">
        <v>0</v>
      </c>
      <c r="AC315" s="113">
        <v>0</v>
      </c>
      <c r="AD315" s="113">
        <v>0</v>
      </c>
      <c r="AE315" s="113">
        <v>5345</v>
      </c>
      <c r="AF315" s="115">
        <f t="shared" si="21"/>
        <v>5345</v>
      </c>
    </row>
    <row r="316" spans="1:32" x14ac:dyDescent="0.25">
      <c r="A316" s="108">
        <v>315</v>
      </c>
      <c r="B316" s="108">
        <v>303</v>
      </c>
      <c r="C316" s="108">
        <v>3</v>
      </c>
      <c r="D316" s="108" t="s">
        <v>8</v>
      </c>
      <c r="E316" s="108" t="s">
        <v>301</v>
      </c>
      <c r="F316" s="108" t="s">
        <v>302</v>
      </c>
      <c r="G316" s="108" t="s">
        <v>369</v>
      </c>
      <c r="H316" s="108" t="s">
        <v>370</v>
      </c>
      <c r="I316" s="108" t="s">
        <v>329</v>
      </c>
      <c r="J316" s="133">
        <v>0</v>
      </c>
      <c r="K316" s="133">
        <v>0</v>
      </c>
      <c r="L316" s="133">
        <v>0</v>
      </c>
      <c r="M316" s="133">
        <v>0</v>
      </c>
      <c r="N316" s="133">
        <v>0</v>
      </c>
      <c r="O316" s="133">
        <v>0</v>
      </c>
      <c r="P316" s="132">
        <f t="shared" si="19"/>
        <v>0</v>
      </c>
      <c r="Q316" s="109">
        <v>0</v>
      </c>
      <c r="R316" s="109">
        <v>0</v>
      </c>
      <c r="S316" s="109">
        <v>0</v>
      </c>
      <c r="T316" s="109">
        <v>0</v>
      </c>
      <c r="U316" s="109">
        <v>0</v>
      </c>
      <c r="V316" s="109">
        <v>0</v>
      </c>
      <c r="W316" s="109">
        <v>0</v>
      </c>
      <c r="X316" s="110">
        <f t="shared" si="20"/>
        <v>0</v>
      </c>
      <c r="Y316" s="111">
        <v>0</v>
      </c>
      <c r="Z316" s="111">
        <v>0</v>
      </c>
      <c r="AA316" s="111">
        <v>0</v>
      </c>
      <c r="AB316" s="111">
        <v>0</v>
      </c>
      <c r="AC316" s="111">
        <v>0</v>
      </c>
      <c r="AD316" s="111">
        <v>0</v>
      </c>
      <c r="AE316" s="111">
        <v>5309</v>
      </c>
      <c r="AF316" s="112">
        <f t="shared" si="21"/>
        <v>5309</v>
      </c>
    </row>
    <row r="317" spans="1:32" x14ac:dyDescent="0.25">
      <c r="A317">
        <v>316</v>
      </c>
      <c r="B317">
        <v>304</v>
      </c>
      <c r="C317">
        <v>4</v>
      </c>
      <c r="D317" t="s">
        <v>8</v>
      </c>
      <c r="E317" t="s">
        <v>301</v>
      </c>
      <c r="F317" t="s">
        <v>302</v>
      </c>
      <c r="G317" t="s">
        <v>373</v>
      </c>
      <c r="H317" t="s">
        <v>370</v>
      </c>
      <c r="I317" t="s">
        <v>329</v>
      </c>
      <c r="J317" s="113">
        <v>0</v>
      </c>
      <c r="K317" s="113">
        <v>0</v>
      </c>
      <c r="L317" s="113">
        <v>0</v>
      </c>
      <c r="M317" s="113">
        <v>0</v>
      </c>
      <c r="N317" s="113">
        <v>0</v>
      </c>
      <c r="O317" s="113">
        <v>0</v>
      </c>
      <c r="P317" s="132">
        <f t="shared" si="19"/>
        <v>0</v>
      </c>
      <c r="Q317" s="113">
        <v>0</v>
      </c>
      <c r="R317" s="113">
        <v>0</v>
      </c>
      <c r="S317" s="113">
        <v>0</v>
      </c>
      <c r="T317" s="113">
        <v>0</v>
      </c>
      <c r="U317" s="113">
        <v>0</v>
      </c>
      <c r="V317" s="113">
        <v>0</v>
      </c>
      <c r="W317" s="113">
        <v>0</v>
      </c>
      <c r="X317" s="114">
        <f t="shared" si="20"/>
        <v>0</v>
      </c>
      <c r="Y317" s="113">
        <v>0</v>
      </c>
      <c r="Z317" s="113">
        <v>0</v>
      </c>
      <c r="AA317" s="113">
        <v>0</v>
      </c>
      <c r="AB317" s="113">
        <v>0</v>
      </c>
      <c r="AC317" s="113">
        <v>0</v>
      </c>
      <c r="AD317" s="113">
        <v>0</v>
      </c>
      <c r="AE317" s="113">
        <v>6029</v>
      </c>
      <c r="AF317" s="115">
        <f t="shared" si="21"/>
        <v>6029</v>
      </c>
    </row>
    <row r="318" spans="1:32" x14ac:dyDescent="0.25">
      <c r="A318" s="108">
        <v>317</v>
      </c>
      <c r="B318" s="108">
        <v>305</v>
      </c>
      <c r="C318" s="108">
        <v>5</v>
      </c>
      <c r="D318" s="108" t="s">
        <v>8</v>
      </c>
      <c r="E318" s="108" t="s">
        <v>301</v>
      </c>
      <c r="F318" s="108" t="s">
        <v>302</v>
      </c>
      <c r="G318" s="108" t="s">
        <v>369</v>
      </c>
      <c r="H318" s="108" t="s">
        <v>372</v>
      </c>
      <c r="I318" s="108" t="s">
        <v>329</v>
      </c>
      <c r="J318" s="133">
        <v>0</v>
      </c>
      <c r="K318" s="133">
        <v>0</v>
      </c>
      <c r="L318" s="133">
        <v>0</v>
      </c>
      <c r="M318" s="133">
        <v>0</v>
      </c>
      <c r="N318" s="133">
        <v>0</v>
      </c>
      <c r="O318" s="133">
        <v>0</v>
      </c>
      <c r="P318" s="132">
        <f t="shared" si="19"/>
        <v>0</v>
      </c>
      <c r="Q318" s="109">
        <v>0</v>
      </c>
      <c r="R318" s="109">
        <v>0</v>
      </c>
      <c r="S318" s="109">
        <v>0</v>
      </c>
      <c r="T318" s="109">
        <v>0</v>
      </c>
      <c r="U318" s="109">
        <v>0</v>
      </c>
      <c r="V318" s="109">
        <v>0</v>
      </c>
      <c r="W318" s="109">
        <v>0</v>
      </c>
      <c r="X318" s="110">
        <f t="shared" si="20"/>
        <v>0</v>
      </c>
      <c r="Y318" s="111">
        <v>0</v>
      </c>
      <c r="Z318" s="111">
        <v>0</v>
      </c>
      <c r="AA318" s="111">
        <v>0</v>
      </c>
      <c r="AB318" s="111">
        <v>0</v>
      </c>
      <c r="AC318" s="111">
        <v>0</v>
      </c>
      <c r="AD318" s="111">
        <v>0</v>
      </c>
      <c r="AE318" s="111">
        <v>836</v>
      </c>
      <c r="AF318" s="112">
        <f t="shared" si="21"/>
        <v>836</v>
      </c>
    </row>
    <row r="319" spans="1:32" x14ac:dyDescent="0.25">
      <c r="A319">
        <v>318</v>
      </c>
      <c r="B319">
        <v>306</v>
      </c>
      <c r="C319">
        <v>6</v>
      </c>
      <c r="D319" t="s">
        <v>8</v>
      </c>
      <c r="E319" t="s">
        <v>301</v>
      </c>
      <c r="F319" t="s">
        <v>302</v>
      </c>
      <c r="G319" t="s">
        <v>373</v>
      </c>
      <c r="H319" t="s">
        <v>372</v>
      </c>
      <c r="I319" t="s">
        <v>329</v>
      </c>
      <c r="J319" s="113">
        <v>0</v>
      </c>
      <c r="K319" s="113">
        <v>0</v>
      </c>
      <c r="L319" s="113">
        <v>0</v>
      </c>
      <c r="M319" s="113">
        <v>0</v>
      </c>
      <c r="N319" s="113">
        <v>0</v>
      </c>
      <c r="O319" s="113">
        <v>0</v>
      </c>
      <c r="P319" s="132">
        <f t="shared" si="19"/>
        <v>0</v>
      </c>
      <c r="Q319" s="113">
        <v>0</v>
      </c>
      <c r="R319" s="113">
        <v>0</v>
      </c>
      <c r="S319" s="113">
        <v>0</v>
      </c>
      <c r="T319" s="113">
        <v>0</v>
      </c>
      <c r="U319" s="113">
        <v>0</v>
      </c>
      <c r="V319" s="113">
        <v>0</v>
      </c>
      <c r="W319" s="113">
        <v>0</v>
      </c>
      <c r="X319" s="114">
        <f t="shared" si="20"/>
        <v>0</v>
      </c>
      <c r="Y319" s="113">
        <v>0</v>
      </c>
      <c r="Z319" s="113">
        <v>0</v>
      </c>
      <c r="AA319" s="113">
        <v>0</v>
      </c>
      <c r="AB319" s="113">
        <v>0</v>
      </c>
      <c r="AC319" s="113">
        <v>0</v>
      </c>
      <c r="AD319" s="113">
        <v>0</v>
      </c>
      <c r="AE319" s="113">
        <v>731</v>
      </c>
      <c r="AF319" s="115">
        <f t="shared" si="21"/>
        <v>731</v>
      </c>
    </row>
    <row r="320" spans="1:32" x14ac:dyDescent="0.25">
      <c r="A320" s="108">
        <v>319</v>
      </c>
      <c r="B320" s="108">
        <v>307</v>
      </c>
      <c r="C320" s="108">
        <v>1</v>
      </c>
      <c r="D320" s="108" t="s">
        <v>8</v>
      </c>
      <c r="E320" s="108" t="s">
        <v>303</v>
      </c>
      <c r="F320" s="108" t="s">
        <v>304</v>
      </c>
      <c r="G320" s="108" t="s">
        <v>369</v>
      </c>
      <c r="H320" s="108" t="s">
        <v>371</v>
      </c>
      <c r="I320" s="108" t="s">
        <v>329</v>
      </c>
      <c r="J320" s="133">
        <v>0</v>
      </c>
      <c r="K320" s="133">
        <v>0</v>
      </c>
      <c r="L320" s="133">
        <v>0</v>
      </c>
      <c r="M320" s="133">
        <v>0</v>
      </c>
      <c r="N320" s="133">
        <v>0</v>
      </c>
      <c r="O320" s="133">
        <v>0</v>
      </c>
      <c r="P320" s="132">
        <f t="shared" si="19"/>
        <v>0</v>
      </c>
      <c r="Q320" s="109">
        <v>0</v>
      </c>
      <c r="R320" s="109">
        <v>0</v>
      </c>
      <c r="S320" s="109">
        <v>0</v>
      </c>
      <c r="T320" s="109">
        <v>0</v>
      </c>
      <c r="U320" s="109">
        <v>0</v>
      </c>
      <c r="V320" s="109">
        <v>0</v>
      </c>
      <c r="W320" s="109">
        <v>208.95261845386534</v>
      </c>
      <c r="X320" s="110">
        <f t="shared" si="20"/>
        <v>208.95261845386534</v>
      </c>
      <c r="Y320" s="111">
        <v>0</v>
      </c>
      <c r="Z320" s="111">
        <v>0</v>
      </c>
      <c r="AA320" s="111">
        <v>0</v>
      </c>
      <c r="AB320" s="111">
        <v>0</v>
      </c>
      <c r="AC320" s="111">
        <v>0</v>
      </c>
      <c r="AD320" s="111">
        <v>0</v>
      </c>
      <c r="AE320" s="111">
        <v>131</v>
      </c>
      <c r="AF320" s="112">
        <f t="shared" si="21"/>
        <v>131</v>
      </c>
    </row>
    <row r="321" spans="1:32" x14ac:dyDescent="0.25">
      <c r="A321">
        <v>320</v>
      </c>
      <c r="B321">
        <v>308</v>
      </c>
      <c r="C321">
        <v>2</v>
      </c>
      <c r="D321" t="s">
        <v>8</v>
      </c>
      <c r="E321" t="s">
        <v>303</v>
      </c>
      <c r="F321" t="s">
        <v>304</v>
      </c>
      <c r="G321" t="s">
        <v>373</v>
      </c>
      <c r="H321" t="s">
        <v>371</v>
      </c>
      <c r="I321" t="s">
        <v>329</v>
      </c>
      <c r="J321" s="113">
        <v>0</v>
      </c>
      <c r="K321" s="113">
        <v>0</v>
      </c>
      <c r="L321" s="113">
        <v>0</v>
      </c>
      <c r="M321" s="113">
        <v>0</v>
      </c>
      <c r="N321" s="113">
        <v>0</v>
      </c>
      <c r="O321" s="113">
        <v>0</v>
      </c>
      <c r="P321" s="132">
        <f t="shared" si="19"/>
        <v>0</v>
      </c>
      <c r="Q321" s="113">
        <v>0</v>
      </c>
      <c r="R321" s="113">
        <v>0</v>
      </c>
      <c r="S321" s="113">
        <v>0</v>
      </c>
      <c r="T321" s="113">
        <v>0</v>
      </c>
      <c r="U321" s="113">
        <v>0</v>
      </c>
      <c r="V321" s="113">
        <v>0</v>
      </c>
      <c r="W321" s="113">
        <v>211.27431421446383</v>
      </c>
      <c r="X321" s="114">
        <f t="shared" si="20"/>
        <v>211.27431421446383</v>
      </c>
      <c r="Y321" s="113">
        <v>0</v>
      </c>
      <c r="Z321" s="113">
        <v>0</v>
      </c>
      <c r="AA321" s="113">
        <v>0</v>
      </c>
      <c r="AB321" s="113">
        <v>0</v>
      </c>
      <c r="AC321" s="113">
        <v>0</v>
      </c>
      <c r="AD321" s="113">
        <v>0</v>
      </c>
      <c r="AE321" s="113">
        <v>132</v>
      </c>
      <c r="AF321" s="115">
        <f t="shared" si="21"/>
        <v>132</v>
      </c>
    </row>
    <row r="322" spans="1:32" x14ac:dyDescent="0.25">
      <c r="A322" s="108">
        <v>321</v>
      </c>
      <c r="B322" s="108">
        <v>309</v>
      </c>
      <c r="C322" s="108">
        <v>3</v>
      </c>
      <c r="D322" s="108" t="s">
        <v>8</v>
      </c>
      <c r="E322" s="108" t="s">
        <v>303</v>
      </c>
      <c r="F322" s="108" t="s">
        <v>304</v>
      </c>
      <c r="G322" s="108" t="s">
        <v>369</v>
      </c>
      <c r="H322" s="108" t="s">
        <v>370</v>
      </c>
      <c r="I322" s="108" t="s">
        <v>329</v>
      </c>
      <c r="J322" s="133">
        <v>0</v>
      </c>
      <c r="K322" s="133">
        <v>0</v>
      </c>
      <c r="L322" s="133">
        <v>0</v>
      </c>
      <c r="M322" s="133">
        <v>0</v>
      </c>
      <c r="N322" s="133">
        <v>0</v>
      </c>
      <c r="O322" s="133">
        <v>0</v>
      </c>
      <c r="P322" s="132">
        <f t="shared" si="19"/>
        <v>0</v>
      </c>
      <c r="Q322" s="109">
        <v>0</v>
      </c>
      <c r="R322" s="109">
        <v>0</v>
      </c>
      <c r="S322" s="109">
        <v>0</v>
      </c>
      <c r="T322" s="109">
        <v>0</v>
      </c>
      <c r="U322" s="109">
        <v>0</v>
      </c>
      <c r="V322" s="109">
        <v>0</v>
      </c>
      <c r="W322" s="109">
        <v>210.11346633416457</v>
      </c>
      <c r="X322" s="110">
        <f t="shared" si="20"/>
        <v>210.11346633416457</v>
      </c>
      <c r="Y322" s="111">
        <v>0</v>
      </c>
      <c r="Z322" s="111">
        <v>0</v>
      </c>
      <c r="AA322" s="111">
        <v>0</v>
      </c>
      <c r="AB322" s="111">
        <v>0</v>
      </c>
      <c r="AC322" s="111">
        <v>0</v>
      </c>
      <c r="AD322" s="111">
        <v>0</v>
      </c>
      <c r="AE322" s="111">
        <v>131</v>
      </c>
      <c r="AF322" s="112">
        <f t="shared" si="21"/>
        <v>131</v>
      </c>
    </row>
    <row r="323" spans="1:32" x14ac:dyDescent="0.25">
      <c r="A323">
        <v>322</v>
      </c>
      <c r="B323">
        <v>310</v>
      </c>
      <c r="C323">
        <v>4</v>
      </c>
      <c r="D323" t="s">
        <v>8</v>
      </c>
      <c r="E323" t="s">
        <v>303</v>
      </c>
      <c r="F323" t="s">
        <v>304</v>
      </c>
      <c r="G323" t="s">
        <v>373</v>
      </c>
      <c r="H323" t="s">
        <v>370</v>
      </c>
      <c r="I323" t="s">
        <v>329</v>
      </c>
      <c r="J323" s="113">
        <v>0</v>
      </c>
      <c r="K323" s="113">
        <v>0</v>
      </c>
      <c r="L323" s="113">
        <v>0</v>
      </c>
      <c r="M323" s="113">
        <v>0</v>
      </c>
      <c r="N323" s="113">
        <v>0</v>
      </c>
      <c r="O323" s="113">
        <v>0</v>
      </c>
      <c r="P323" s="132">
        <f t="shared" ref="P323:P361" si="22">SUM(J323:O323)</f>
        <v>0</v>
      </c>
      <c r="Q323" s="113">
        <v>0</v>
      </c>
      <c r="R323" s="113">
        <v>0</v>
      </c>
      <c r="S323" s="113">
        <v>0</v>
      </c>
      <c r="T323" s="113">
        <v>0</v>
      </c>
      <c r="U323" s="113">
        <v>0</v>
      </c>
      <c r="V323" s="113">
        <v>0</v>
      </c>
      <c r="W323" s="113">
        <v>237.97381546134665</v>
      </c>
      <c r="X323" s="114">
        <f t="shared" ref="X323:X361" si="23">SUM(Q323:W323)</f>
        <v>237.97381546134665</v>
      </c>
      <c r="Y323" s="113">
        <v>0</v>
      </c>
      <c r="Z323" s="113">
        <v>0</v>
      </c>
      <c r="AA323" s="113">
        <v>0</v>
      </c>
      <c r="AB323" s="113">
        <v>0</v>
      </c>
      <c r="AC323" s="113">
        <v>0</v>
      </c>
      <c r="AD323" s="113">
        <v>0</v>
      </c>
      <c r="AE323" s="113">
        <v>149</v>
      </c>
      <c r="AF323" s="115">
        <f t="shared" ref="AF323:AF361" si="24">SUM(Y323:AE323)</f>
        <v>149</v>
      </c>
    </row>
    <row r="324" spans="1:32" x14ac:dyDescent="0.25">
      <c r="A324" s="108">
        <v>323</v>
      </c>
      <c r="B324" s="108">
        <v>311</v>
      </c>
      <c r="C324" s="108">
        <v>5</v>
      </c>
      <c r="D324" s="108" t="s">
        <v>8</v>
      </c>
      <c r="E324" s="108" t="s">
        <v>303</v>
      </c>
      <c r="F324" s="108" t="s">
        <v>304</v>
      </c>
      <c r="G324" s="108" t="s">
        <v>369</v>
      </c>
      <c r="H324" s="108" t="s">
        <v>372</v>
      </c>
      <c r="I324" s="108" t="s">
        <v>329</v>
      </c>
      <c r="J324" s="133">
        <v>0</v>
      </c>
      <c r="K324" s="133">
        <v>0</v>
      </c>
      <c r="L324" s="133">
        <v>0</v>
      </c>
      <c r="M324" s="133">
        <v>0</v>
      </c>
      <c r="N324" s="133">
        <v>0</v>
      </c>
      <c r="O324" s="133">
        <v>0</v>
      </c>
      <c r="P324" s="132">
        <f t="shared" si="22"/>
        <v>0</v>
      </c>
      <c r="Q324" s="109">
        <v>0</v>
      </c>
      <c r="R324" s="109">
        <v>0</v>
      </c>
      <c r="S324" s="109">
        <v>0</v>
      </c>
      <c r="T324" s="109">
        <v>0</v>
      </c>
      <c r="U324" s="109">
        <v>0</v>
      </c>
      <c r="V324" s="109">
        <v>0</v>
      </c>
      <c r="W324" s="109">
        <v>33.664588528678308</v>
      </c>
      <c r="X324" s="110">
        <f t="shared" si="23"/>
        <v>33.664588528678308</v>
      </c>
      <c r="Y324" s="111">
        <v>0</v>
      </c>
      <c r="Z324" s="111">
        <v>0</v>
      </c>
      <c r="AA324" s="111">
        <v>0</v>
      </c>
      <c r="AB324" s="111">
        <v>0</v>
      </c>
      <c r="AC324" s="111">
        <v>0</v>
      </c>
      <c r="AD324" s="111">
        <v>0</v>
      </c>
      <c r="AE324" s="111">
        <v>21</v>
      </c>
      <c r="AF324" s="112">
        <f t="shared" si="24"/>
        <v>21</v>
      </c>
    </row>
    <row r="325" spans="1:32" x14ac:dyDescent="0.25">
      <c r="A325">
        <v>324</v>
      </c>
      <c r="B325">
        <v>312</v>
      </c>
      <c r="C325">
        <v>6</v>
      </c>
      <c r="D325" t="s">
        <v>8</v>
      </c>
      <c r="E325" t="s">
        <v>303</v>
      </c>
      <c r="F325" t="s">
        <v>304</v>
      </c>
      <c r="G325" t="s">
        <v>373</v>
      </c>
      <c r="H325" t="s">
        <v>372</v>
      </c>
      <c r="I325" t="s">
        <v>329</v>
      </c>
      <c r="J325" s="113">
        <v>0</v>
      </c>
      <c r="K325" s="113">
        <v>0</v>
      </c>
      <c r="L325" s="113">
        <v>0</v>
      </c>
      <c r="M325" s="113">
        <v>0</v>
      </c>
      <c r="N325" s="113">
        <v>0</v>
      </c>
      <c r="O325" s="113">
        <v>0</v>
      </c>
      <c r="P325" s="132">
        <f t="shared" si="22"/>
        <v>0</v>
      </c>
      <c r="Q325" s="113">
        <v>0</v>
      </c>
      <c r="R325" s="113">
        <v>0</v>
      </c>
      <c r="S325" s="113">
        <v>0</v>
      </c>
      <c r="T325" s="113">
        <v>0</v>
      </c>
      <c r="U325" s="113">
        <v>0</v>
      </c>
      <c r="V325" s="113">
        <v>0</v>
      </c>
      <c r="W325" s="113">
        <v>29.021197007481298</v>
      </c>
      <c r="X325" s="114">
        <f t="shared" si="23"/>
        <v>29.021197007481298</v>
      </c>
      <c r="Y325" s="113">
        <v>0</v>
      </c>
      <c r="Z325" s="113">
        <v>0</v>
      </c>
      <c r="AA325" s="113">
        <v>0</v>
      </c>
      <c r="AB325" s="113">
        <v>0</v>
      </c>
      <c r="AC325" s="113">
        <v>0</v>
      </c>
      <c r="AD325" s="113">
        <v>0</v>
      </c>
      <c r="AE325" s="113">
        <v>18</v>
      </c>
      <c r="AF325" s="115">
        <f t="shared" si="24"/>
        <v>18</v>
      </c>
    </row>
    <row r="326" spans="1:32" x14ac:dyDescent="0.25">
      <c r="A326" s="108">
        <v>325</v>
      </c>
      <c r="B326" s="108">
        <v>313</v>
      </c>
      <c r="C326" s="108">
        <v>1</v>
      </c>
      <c r="D326" s="108" t="s">
        <v>9</v>
      </c>
      <c r="E326" s="108" t="s">
        <v>305</v>
      </c>
      <c r="F326" s="108" t="s">
        <v>306</v>
      </c>
      <c r="G326" s="108" t="s">
        <v>369</v>
      </c>
      <c r="H326" s="108" t="s">
        <v>371</v>
      </c>
      <c r="I326" s="108" t="s">
        <v>328</v>
      </c>
      <c r="J326" s="133">
        <v>10569</v>
      </c>
      <c r="K326" s="133">
        <v>0</v>
      </c>
      <c r="L326" s="133">
        <v>0</v>
      </c>
      <c r="M326" s="133">
        <v>0</v>
      </c>
      <c r="N326" s="133">
        <v>9381.0230143623467</v>
      </c>
      <c r="O326" s="133">
        <v>21314</v>
      </c>
      <c r="P326" s="132">
        <f t="shared" si="22"/>
        <v>41264.023014362348</v>
      </c>
      <c r="Q326" s="109">
        <v>10569</v>
      </c>
      <c r="R326" s="109">
        <v>0</v>
      </c>
      <c r="S326" s="109">
        <v>0</v>
      </c>
      <c r="T326" s="109">
        <v>0</v>
      </c>
      <c r="U326" s="109">
        <v>9381</v>
      </c>
      <c r="V326" s="109">
        <v>20248.624774750933</v>
      </c>
      <c r="W326" s="109">
        <v>0</v>
      </c>
      <c r="X326" s="110">
        <f t="shared" si="23"/>
        <v>40198.624774750933</v>
      </c>
      <c r="Y326" s="111">
        <v>10569</v>
      </c>
      <c r="Z326" s="111">
        <v>0</v>
      </c>
      <c r="AA326" s="111">
        <v>0</v>
      </c>
      <c r="AB326" s="111">
        <v>0</v>
      </c>
      <c r="AC326" s="111">
        <v>9381</v>
      </c>
      <c r="AD326" s="111">
        <v>11200</v>
      </c>
      <c r="AE326" s="111">
        <v>4013</v>
      </c>
      <c r="AF326" s="112">
        <f t="shared" si="24"/>
        <v>35163</v>
      </c>
    </row>
    <row r="327" spans="1:32" x14ac:dyDescent="0.25">
      <c r="A327">
        <v>326</v>
      </c>
      <c r="B327">
        <v>314</v>
      </c>
      <c r="C327">
        <v>2</v>
      </c>
      <c r="D327" t="s">
        <v>9</v>
      </c>
      <c r="E327" t="s">
        <v>305</v>
      </c>
      <c r="F327" t="s">
        <v>306</v>
      </c>
      <c r="G327" t="s">
        <v>373</v>
      </c>
      <c r="H327" t="s">
        <v>371</v>
      </c>
      <c r="I327" t="s">
        <v>328</v>
      </c>
      <c r="J327" s="113">
        <v>10464</v>
      </c>
      <c r="K327" s="113">
        <v>0</v>
      </c>
      <c r="L327" s="113">
        <v>0</v>
      </c>
      <c r="M327" s="113">
        <v>0</v>
      </c>
      <c r="N327" s="113">
        <v>9288.0525177366326</v>
      </c>
      <c r="O327" s="113">
        <v>21218</v>
      </c>
      <c r="P327" s="132">
        <f t="shared" si="22"/>
        <v>40970.052517736636</v>
      </c>
      <c r="Q327" s="113">
        <v>10464</v>
      </c>
      <c r="R327" s="113">
        <v>0</v>
      </c>
      <c r="S327" s="113">
        <v>0</v>
      </c>
      <c r="T327" s="113">
        <v>0</v>
      </c>
      <c r="U327" s="113">
        <v>9288</v>
      </c>
      <c r="V327" s="113">
        <v>20157.196225731142</v>
      </c>
      <c r="W327" s="113">
        <v>0</v>
      </c>
      <c r="X327" s="114">
        <f t="shared" si="23"/>
        <v>39909.196225731139</v>
      </c>
      <c r="Y327" s="113">
        <v>10464</v>
      </c>
      <c r="Z327" s="113">
        <v>0</v>
      </c>
      <c r="AA327" s="113">
        <v>0</v>
      </c>
      <c r="AB327" s="113">
        <v>0</v>
      </c>
      <c r="AC327" s="113">
        <v>9288</v>
      </c>
      <c r="AD327" s="113">
        <v>10000</v>
      </c>
      <c r="AE327" s="113">
        <v>4499</v>
      </c>
      <c r="AF327" s="115">
        <f t="shared" si="24"/>
        <v>34251</v>
      </c>
    </row>
    <row r="328" spans="1:32" x14ac:dyDescent="0.25">
      <c r="A328" s="108">
        <v>327</v>
      </c>
      <c r="B328" s="108">
        <v>315</v>
      </c>
      <c r="C328" s="108">
        <v>3</v>
      </c>
      <c r="D328" s="108" t="s">
        <v>9</v>
      </c>
      <c r="E328" s="108" t="s">
        <v>305</v>
      </c>
      <c r="F328" s="108" t="s">
        <v>306</v>
      </c>
      <c r="G328" s="108" t="s">
        <v>369</v>
      </c>
      <c r="H328" s="108" t="s">
        <v>370</v>
      </c>
      <c r="I328" s="108" t="s">
        <v>328</v>
      </c>
      <c r="J328" s="133">
        <v>8040</v>
      </c>
      <c r="K328" s="133">
        <v>0</v>
      </c>
      <c r="L328" s="133">
        <v>0</v>
      </c>
      <c r="M328" s="133">
        <v>0</v>
      </c>
      <c r="N328" s="133">
        <v>7128.7377573974736</v>
      </c>
      <c r="O328" s="133">
        <v>28126</v>
      </c>
      <c r="P328" s="132">
        <f t="shared" si="22"/>
        <v>43294.737757397474</v>
      </c>
      <c r="Q328" s="109">
        <v>8040</v>
      </c>
      <c r="R328" s="109">
        <v>0</v>
      </c>
      <c r="S328" s="109">
        <v>0</v>
      </c>
      <c r="T328" s="109">
        <v>0</v>
      </c>
      <c r="U328" s="109">
        <v>7129</v>
      </c>
      <c r="V328" s="109">
        <v>26720.459923223436</v>
      </c>
      <c r="W328" s="109">
        <v>0</v>
      </c>
      <c r="X328" s="110">
        <f t="shared" si="23"/>
        <v>41889.459923223432</v>
      </c>
      <c r="Y328" s="111">
        <v>8040</v>
      </c>
      <c r="Z328" s="111">
        <v>0</v>
      </c>
      <c r="AA328" s="111">
        <v>0</v>
      </c>
      <c r="AB328" s="111">
        <v>0</v>
      </c>
      <c r="AC328" s="111">
        <v>7129</v>
      </c>
      <c r="AD328" s="111">
        <v>25000</v>
      </c>
      <c r="AE328" s="111">
        <v>1466</v>
      </c>
      <c r="AF328" s="112">
        <f t="shared" si="24"/>
        <v>41635</v>
      </c>
    </row>
    <row r="329" spans="1:32" x14ac:dyDescent="0.25">
      <c r="A329">
        <v>328</v>
      </c>
      <c r="B329">
        <v>316</v>
      </c>
      <c r="C329">
        <v>4</v>
      </c>
      <c r="D329" t="s">
        <v>9</v>
      </c>
      <c r="E329" t="s">
        <v>305</v>
      </c>
      <c r="F329" t="s">
        <v>306</v>
      </c>
      <c r="G329" t="s">
        <v>373</v>
      </c>
      <c r="H329" t="s">
        <v>370</v>
      </c>
      <c r="I329" t="s">
        <v>328</v>
      </c>
      <c r="J329" s="113">
        <v>8031</v>
      </c>
      <c r="K329" s="113">
        <v>0</v>
      </c>
      <c r="L329" s="113">
        <v>0</v>
      </c>
      <c r="M329" s="113">
        <v>0</v>
      </c>
      <c r="N329" s="113">
        <v>7137.7349022322196</v>
      </c>
      <c r="O329" s="113">
        <v>28393</v>
      </c>
      <c r="P329" s="132">
        <f t="shared" si="22"/>
        <v>43561.734902232216</v>
      </c>
      <c r="Q329" s="113">
        <v>8031</v>
      </c>
      <c r="R329" s="113">
        <v>0</v>
      </c>
      <c r="S329" s="113">
        <v>0</v>
      </c>
      <c r="T329" s="113">
        <v>0</v>
      </c>
      <c r="U329" s="113">
        <v>7138</v>
      </c>
      <c r="V329" s="113">
        <v>26973.287849594501</v>
      </c>
      <c r="W329" s="113">
        <v>0</v>
      </c>
      <c r="X329" s="114">
        <f t="shared" si="23"/>
        <v>42142.287849594504</v>
      </c>
      <c r="Y329" s="113">
        <v>8031</v>
      </c>
      <c r="Z329" s="113">
        <v>0</v>
      </c>
      <c r="AA329" s="113">
        <v>0</v>
      </c>
      <c r="AB329" s="113">
        <v>0</v>
      </c>
      <c r="AC329" s="113">
        <v>7138</v>
      </c>
      <c r="AD329" s="113">
        <v>24500</v>
      </c>
      <c r="AE329" s="113">
        <v>0</v>
      </c>
      <c r="AF329" s="115">
        <f t="shared" si="24"/>
        <v>39669</v>
      </c>
    </row>
    <row r="330" spans="1:32" x14ac:dyDescent="0.25">
      <c r="A330" s="108">
        <v>329</v>
      </c>
      <c r="B330" s="108">
        <v>317</v>
      </c>
      <c r="C330" s="108">
        <v>5</v>
      </c>
      <c r="D330" s="108" t="s">
        <v>9</v>
      </c>
      <c r="E330" s="108" t="s">
        <v>305</v>
      </c>
      <c r="F330" s="108" t="s">
        <v>306</v>
      </c>
      <c r="G330" s="108" t="s">
        <v>369</v>
      </c>
      <c r="H330" s="108" t="s">
        <v>372</v>
      </c>
      <c r="I330" s="108" t="s">
        <v>328</v>
      </c>
      <c r="J330" s="133">
        <v>977</v>
      </c>
      <c r="K330" s="133">
        <v>0</v>
      </c>
      <c r="L330" s="133">
        <v>0</v>
      </c>
      <c r="M330" s="133">
        <v>0</v>
      </c>
      <c r="N330" s="133">
        <v>866.72495241391243</v>
      </c>
      <c r="O330" s="133">
        <v>2442</v>
      </c>
      <c r="P330" s="132">
        <f t="shared" si="22"/>
        <v>4285.7249524139124</v>
      </c>
      <c r="Q330" s="109">
        <v>977</v>
      </c>
      <c r="R330" s="109">
        <v>0</v>
      </c>
      <c r="S330" s="109">
        <v>0</v>
      </c>
      <c r="T330" s="109">
        <v>0</v>
      </c>
      <c r="U330" s="109">
        <v>867</v>
      </c>
      <c r="V330" s="109">
        <v>2320.2326674716905</v>
      </c>
      <c r="W330" s="109">
        <v>0</v>
      </c>
      <c r="X330" s="110">
        <f t="shared" si="23"/>
        <v>4164.2326674716905</v>
      </c>
      <c r="Y330" s="111">
        <v>977</v>
      </c>
      <c r="Z330" s="111">
        <v>0</v>
      </c>
      <c r="AA330" s="111">
        <v>0</v>
      </c>
      <c r="AB330" s="111">
        <v>0</v>
      </c>
      <c r="AC330" s="111">
        <v>867</v>
      </c>
      <c r="AD330" s="111">
        <v>977</v>
      </c>
      <c r="AE330" s="111">
        <v>815</v>
      </c>
      <c r="AF330" s="112">
        <f t="shared" si="24"/>
        <v>3636</v>
      </c>
    </row>
    <row r="331" spans="1:32" x14ac:dyDescent="0.25">
      <c r="A331">
        <v>330</v>
      </c>
      <c r="B331">
        <v>318</v>
      </c>
      <c r="C331">
        <v>6</v>
      </c>
      <c r="D331" t="s">
        <v>9</v>
      </c>
      <c r="E331" t="s">
        <v>305</v>
      </c>
      <c r="F331" t="s">
        <v>306</v>
      </c>
      <c r="G331" t="s">
        <v>373</v>
      </c>
      <c r="H331" t="s">
        <v>372</v>
      </c>
      <c r="I331" t="s">
        <v>328</v>
      </c>
      <c r="J331" s="113">
        <v>971</v>
      </c>
      <c r="K331" s="113">
        <v>0</v>
      </c>
      <c r="L331" s="113">
        <v>0</v>
      </c>
      <c r="M331" s="113">
        <v>0</v>
      </c>
      <c r="N331" s="113">
        <v>860.72685585741488</v>
      </c>
      <c r="O331" s="113">
        <v>2400</v>
      </c>
      <c r="P331" s="132">
        <f t="shared" si="22"/>
        <v>4231.7268558574151</v>
      </c>
      <c r="Q331" s="113">
        <v>971</v>
      </c>
      <c r="R331" s="113">
        <v>0</v>
      </c>
      <c r="S331" s="113">
        <v>0</v>
      </c>
      <c r="T331" s="113">
        <v>0</v>
      </c>
      <c r="U331" s="113">
        <v>861</v>
      </c>
      <c r="V331" s="113">
        <v>2280.1160592283118</v>
      </c>
      <c r="W331" s="113">
        <v>0</v>
      </c>
      <c r="X331" s="114">
        <f t="shared" si="23"/>
        <v>4112.1160592283122</v>
      </c>
      <c r="Y331" s="113">
        <v>971</v>
      </c>
      <c r="Z331" s="113">
        <v>0</v>
      </c>
      <c r="AA331" s="113">
        <v>0</v>
      </c>
      <c r="AB331" s="113">
        <v>0</v>
      </c>
      <c r="AC331" s="113">
        <v>861</v>
      </c>
      <c r="AD331" s="113">
        <v>960</v>
      </c>
      <c r="AE331" s="113">
        <v>817</v>
      </c>
      <c r="AF331" s="115">
        <f t="shared" si="24"/>
        <v>3609</v>
      </c>
    </row>
    <row r="332" spans="1:32" x14ac:dyDescent="0.25">
      <c r="A332" s="108">
        <v>331</v>
      </c>
      <c r="B332" s="108">
        <v>319</v>
      </c>
      <c r="C332" s="108">
        <v>1</v>
      </c>
      <c r="D332" s="108" t="s">
        <v>9</v>
      </c>
      <c r="E332" s="108" t="s">
        <v>307</v>
      </c>
      <c r="F332" s="108" t="s">
        <v>308</v>
      </c>
      <c r="G332" s="108" t="s">
        <v>369</v>
      </c>
      <c r="H332" s="108" t="s">
        <v>371</v>
      </c>
      <c r="I332" s="108" t="s">
        <v>328</v>
      </c>
      <c r="J332" s="133">
        <v>2249</v>
      </c>
      <c r="K332" s="133">
        <v>0</v>
      </c>
      <c r="L332" s="133">
        <v>0</v>
      </c>
      <c r="M332" s="133">
        <v>0</v>
      </c>
      <c r="N332" s="133">
        <v>3140.8249901146701</v>
      </c>
      <c r="O332" s="133">
        <v>4777</v>
      </c>
      <c r="P332" s="132">
        <f t="shared" si="22"/>
        <v>10166.82499011467</v>
      </c>
      <c r="Q332" s="109">
        <v>2249</v>
      </c>
      <c r="R332" s="109">
        <v>0</v>
      </c>
      <c r="S332" s="109">
        <v>0</v>
      </c>
      <c r="T332" s="109">
        <v>0</v>
      </c>
      <c r="U332" s="109">
        <v>3141</v>
      </c>
      <c r="V332" s="109">
        <v>4538.0476923076922</v>
      </c>
      <c r="W332" s="109">
        <v>0</v>
      </c>
      <c r="X332" s="110">
        <f t="shared" si="23"/>
        <v>9928.0476923076931</v>
      </c>
      <c r="Y332" s="111">
        <v>2249</v>
      </c>
      <c r="Z332" s="111">
        <v>0</v>
      </c>
      <c r="AA332" s="111">
        <v>0</v>
      </c>
      <c r="AB332" s="111">
        <v>0</v>
      </c>
      <c r="AC332" s="111">
        <v>3141</v>
      </c>
      <c r="AD332" s="111">
        <v>2500</v>
      </c>
      <c r="AE332" s="111">
        <v>655</v>
      </c>
      <c r="AF332" s="112">
        <f t="shared" si="24"/>
        <v>8545</v>
      </c>
    </row>
    <row r="333" spans="1:32" x14ac:dyDescent="0.25">
      <c r="A333">
        <v>332</v>
      </c>
      <c r="B333">
        <v>320</v>
      </c>
      <c r="C333">
        <v>2</v>
      </c>
      <c r="D333" t="s">
        <v>9</v>
      </c>
      <c r="E333" t="s">
        <v>307</v>
      </c>
      <c r="F333" t="s">
        <v>308</v>
      </c>
      <c r="G333" t="s">
        <v>373</v>
      </c>
      <c r="H333" t="s">
        <v>371</v>
      </c>
      <c r="I333" t="s">
        <v>328</v>
      </c>
      <c r="J333" s="113">
        <v>2227</v>
      </c>
      <c r="K333" s="113">
        <v>0</v>
      </c>
      <c r="L333" s="113">
        <v>0</v>
      </c>
      <c r="M333" s="113">
        <v>0</v>
      </c>
      <c r="N333" s="113">
        <v>3109.6186635033614</v>
      </c>
      <c r="O333" s="113">
        <v>4756</v>
      </c>
      <c r="P333" s="132">
        <f t="shared" si="22"/>
        <v>10092.618663503361</v>
      </c>
      <c r="Q333" s="113">
        <v>2227</v>
      </c>
      <c r="R333" s="113">
        <v>0</v>
      </c>
      <c r="S333" s="113">
        <v>0</v>
      </c>
      <c r="T333" s="113">
        <v>0</v>
      </c>
      <c r="U333" s="113">
        <v>3110</v>
      </c>
      <c r="V333" s="113">
        <v>4518.454969951923</v>
      </c>
      <c r="W333" s="113">
        <v>0</v>
      </c>
      <c r="X333" s="114">
        <f t="shared" si="23"/>
        <v>9855.454969951923</v>
      </c>
      <c r="Y333" s="113">
        <v>2227</v>
      </c>
      <c r="Z333" s="113">
        <v>0</v>
      </c>
      <c r="AA333" s="113">
        <v>0</v>
      </c>
      <c r="AB333" s="113">
        <v>0</v>
      </c>
      <c r="AC333" s="113">
        <v>3110</v>
      </c>
      <c r="AD333" s="113">
        <v>2378</v>
      </c>
      <c r="AE333" s="113">
        <v>754</v>
      </c>
      <c r="AF333" s="115">
        <f t="shared" si="24"/>
        <v>8469</v>
      </c>
    </row>
    <row r="334" spans="1:32" x14ac:dyDescent="0.25">
      <c r="A334" s="108">
        <v>333</v>
      </c>
      <c r="B334" s="108">
        <v>321</v>
      </c>
      <c r="C334" s="108">
        <v>3</v>
      </c>
      <c r="D334" s="108" t="s">
        <v>9</v>
      </c>
      <c r="E334" s="108" t="s">
        <v>307</v>
      </c>
      <c r="F334" s="108" t="s">
        <v>308</v>
      </c>
      <c r="G334" s="108" t="s">
        <v>369</v>
      </c>
      <c r="H334" s="108" t="s">
        <v>370</v>
      </c>
      <c r="I334" s="108" t="s">
        <v>328</v>
      </c>
      <c r="J334" s="133">
        <v>1711</v>
      </c>
      <c r="K334" s="133">
        <v>0</v>
      </c>
      <c r="L334" s="133">
        <v>0</v>
      </c>
      <c r="M334" s="133">
        <v>0</v>
      </c>
      <c r="N334" s="133">
        <v>2386.3661526294982</v>
      </c>
      <c r="O334" s="133">
        <v>6304</v>
      </c>
      <c r="P334" s="132">
        <f t="shared" si="22"/>
        <v>10401.366152629498</v>
      </c>
      <c r="Q334" s="109">
        <v>1711</v>
      </c>
      <c r="R334" s="109">
        <v>0</v>
      </c>
      <c r="S334" s="109">
        <v>0</v>
      </c>
      <c r="T334" s="109">
        <v>0</v>
      </c>
      <c r="U334" s="109">
        <v>2386</v>
      </c>
      <c r="V334" s="109">
        <v>5988.8421334134609</v>
      </c>
      <c r="W334" s="109">
        <v>0</v>
      </c>
      <c r="X334" s="110">
        <f t="shared" si="23"/>
        <v>10085.842133413462</v>
      </c>
      <c r="Y334" s="111">
        <v>1711</v>
      </c>
      <c r="Z334" s="111">
        <v>0</v>
      </c>
      <c r="AA334" s="111">
        <v>0</v>
      </c>
      <c r="AB334" s="111">
        <v>0</v>
      </c>
      <c r="AC334" s="111">
        <v>2386</v>
      </c>
      <c r="AD334" s="111">
        <v>3152</v>
      </c>
      <c r="AE334" s="111">
        <v>660</v>
      </c>
      <c r="AF334" s="112">
        <f t="shared" si="24"/>
        <v>7909</v>
      </c>
    </row>
    <row r="335" spans="1:32" x14ac:dyDescent="0.25">
      <c r="A335">
        <v>334</v>
      </c>
      <c r="B335">
        <v>322</v>
      </c>
      <c r="C335">
        <v>4</v>
      </c>
      <c r="D335" t="s">
        <v>9</v>
      </c>
      <c r="E335" t="s">
        <v>307</v>
      </c>
      <c r="F335" t="s">
        <v>308</v>
      </c>
      <c r="G335" t="s">
        <v>373</v>
      </c>
      <c r="H335" t="s">
        <v>370</v>
      </c>
      <c r="I335" t="s">
        <v>328</v>
      </c>
      <c r="J335" s="113">
        <v>1709</v>
      </c>
      <c r="K335" s="113">
        <v>0</v>
      </c>
      <c r="L335" s="113">
        <v>0</v>
      </c>
      <c r="M335" s="113">
        <v>0</v>
      </c>
      <c r="N335" s="113">
        <v>2389.1196520363778</v>
      </c>
      <c r="O335" s="113">
        <v>6364</v>
      </c>
      <c r="P335" s="132">
        <f t="shared" si="22"/>
        <v>10462.119652036377</v>
      </c>
      <c r="Q335" s="113">
        <v>1709</v>
      </c>
      <c r="R335" s="113">
        <v>0</v>
      </c>
      <c r="S335" s="113">
        <v>0</v>
      </c>
      <c r="T335" s="113">
        <v>0</v>
      </c>
      <c r="U335" s="113">
        <v>2389</v>
      </c>
      <c r="V335" s="113">
        <v>6045.7543269230773</v>
      </c>
      <c r="W335" s="113">
        <v>0</v>
      </c>
      <c r="X335" s="114">
        <f t="shared" si="23"/>
        <v>10143.754326923077</v>
      </c>
      <c r="Y335" s="113">
        <v>1709</v>
      </c>
      <c r="Z335" s="113">
        <v>0</v>
      </c>
      <c r="AA335" s="113">
        <v>0</v>
      </c>
      <c r="AB335" s="113">
        <v>0</v>
      </c>
      <c r="AC335" s="113">
        <v>2389</v>
      </c>
      <c r="AD335" s="113">
        <v>3182</v>
      </c>
      <c r="AE335" s="113">
        <v>0</v>
      </c>
      <c r="AF335" s="115">
        <f t="shared" si="24"/>
        <v>7280</v>
      </c>
    </row>
    <row r="336" spans="1:32" x14ac:dyDescent="0.25">
      <c r="A336" s="108">
        <v>335</v>
      </c>
      <c r="B336" s="108">
        <v>323</v>
      </c>
      <c r="C336" s="108">
        <v>5</v>
      </c>
      <c r="D336" s="108" t="s">
        <v>9</v>
      </c>
      <c r="E336" s="108" t="s">
        <v>307</v>
      </c>
      <c r="F336" s="108" t="s">
        <v>308</v>
      </c>
      <c r="G336" s="108" t="s">
        <v>369</v>
      </c>
      <c r="H336" s="108" t="s">
        <v>372</v>
      </c>
      <c r="I336" s="108" t="s">
        <v>328</v>
      </c>
      <c r="J336" s="133">
        <v>208</v>
      </c>
      <c r="K336" s="133">
        <v>0</v>
      </c>
      <c r="L336" s="133">
        <v>0</v>
      </c>
      <c r="M336" s="133">
        <v>0</v>
      </c>
      <c r="N336" s="133">
        <v>290.95310399367338</v>
      </c>
      <c r="O336" s="133">
        <v>548</v>
      </c>
      <c r="P336" s="132">
        <f t="shared" si="22"/>
        <v>1046.9531039936733</v>
      </c>
      <c r="Q336" s="109">
        <v>208</v>
      </c>
      <c r="R336" s="109">
        <v>0</v>
      </c>
      <c r="S336" s="109">
        <v>0</v>
      </c>
      <c r="T336" s="109">
        <v>0</v>
      </c>
      <c r="U336" s="109">
        <v>291</v>
      </c>
      <c r="V336" s="109">
        <v>520.60662259615378</v>
      </c>
      <c r="W336" s="109">
        <v>0</v>
      </c>
      <c r="X336" s="110">
        <f t="shared" si="23"/>
        <v>1019.6066225961538</v>
      </c>
      <c r="Y336" s="111">
        <v>208</v>
      </c>
      <c r="Z336" s="111">
        <v>0</v>
      </c>
      <c r="AA336" s="111">
        <v>0</v>
      </c>
      <c r="AB336" s="111">
        <v>0</v>
      </c>
      <c r="AC336" s="111">
        <v>291</v>
      </c>
      <c r="AD336" s="111">
        <v>274</v>
      </c>
      <c r="AE336" s="111">
        <v>203</v>
      </c>
      <c r="AF336" s="112">
        <f t="shared" si="24"/>
        <v>976</v>
      </c>
    </row>
    <row r="337" spans="1:32" x14ac:dyDescent="0.25">
      <c r="A337">
        <v>336</v>
      </c>
      <c r="B337">
        <v>324</v>
      </c>
      <c r="C337">
        <v>6</v>
      </c>
      <c r="D337" t="s">
        <v>9</v>
      </c>
      <c r="E337" t="s">
        <v>307</v>
      </c>
      <c r="F337" t="s">
        <v>308</v>
      </c>
      <c r="G337" t="s">
        <v>373</v>
      </c>
      <c r="H337" t="s">
        <v>372</v>
      </c>
      <c r="I337" t="s">
        <v>328</v>
      </c>
      <c r="J337" s="113">
        <v>207</v>
      </c>
      <c r="K337" s="113">
        <v>0</v>
      </c>
      <c r="L337" s="113">
        <v>0</v>
      </c>
      <c r="M337" s="113">
        <v>0</v>
      </c>
      <c r="N337" s="113">
        <v>289.11743772241994</v>
      </c>
      <c r="O337" s="113">
        <v>538</v>
      </c>
      <c r="P337" s="132">
        <f t="shared" si="22"/>
        <v>1034.1174377224199</v>
      </c>
      <c r="Q337" s="113">
        <v>207</v>
      </c>
      <c r="R337" s="113">
        <v>0</v>
      </c>
      <c r="S337" s="113">
        <v>0</v>
      </c>
      <c r="T337" s="113">
        <v>0</v>
      </c>
      <c r="U337" s="113">
        <v>289</v>
      </c>
      <c r="V337" s="113">
        <v>511.27675480769227</v>
      </c>
      <c r="W337" s="113">
        <v>0</v>
      </c>
      <c r="X337" s="114">
        <f t="shared" si="23"/>
        <v>1007.2767548076922</v>
      </c>
      <c r="Y337" s="113">
        <v>207</v>
      </c>
      <c r="Z337" s="113">
        <v>0</v>
      </c>
      <c r="AA337" s="113">
        <v>0</v>
      </c>
      <c r="AB337" s="113">
        <v>0</v>
      </c>
      <c r="AC337" s="113">
        <v>289</v>
      </c>
      <c r="AD337" s="113">
        <v>269</v>
      </c>
      <c r="AE337" s="113">
        <v>203</v>
      </c>
      <c r="AF337" s="115">
        <f t="shared" si="24"/>
        <v>968</v>
      </c>
    </row>
    <row r="338" spans="1:32" x14ac:dyDescent="0.25">
      <c r="A338" s="108">
        <v>337</v>
      </c>
      <c r="B338" s="108">
        <v>325</v>
      </c>
      <c r="C338" s="108">
        <v>1</v>
      </c>
      <c r="D338" s="108" t="s">
        <v>9</v>
      </c>
      <c r="E338" s="108" t="s">
        <v>309</v>
      </c>
      <c r="F338" s="108" t="s">
        <v>310</v>
      </c>
      <c r="G338" s="108" t="s">
        <v>369</v>
      </c>
      <c r="H338" s="108" t="s">
        <v>371</v>
      </c>
      <c r="I338" s="108" t="s">
        <v>328</v>
      </c>
      <c r="J338" s="133">
        <v>3988</v>
      </c>
      <c r="K338" s="133">
        <v>0</v>
      </c>
      <c r="L338" s="133">
        <v>0</v>
      </c>
      <c r="M338" s="133">
        <v>0</v>
      </c>
      <c r="N338" s="133">
        <v>330.2962962962963</v>
      </c>
      <c r="O338" s="133">
        <v>3531</v>
      </c>
      <c r="P338" s="132">
        <f t="shared" si="22"/>
        <v>7849.2962962962965</v>
      </c>
      <c r="Q338" s="109">
        <v>3988</v>
      </c>
      <c r="R338" s="109">
        <v>0</v>
      </c>
      <c r="S338" s="109">
        <v>0</v>
      </c>
      <c r="T338" s="109">
        <v>0</v>
      </c>
      <c r="U338" s="109">
        <v>330</v>
      </c>
      <c r="V338" s="109">
        <v>3531.4464136947222</v>
      </c>
      <c r="W338" s="109">
        <v>0</v>
      </c>
      <c r="X338" s="110">
        <f t="shared" si="23"/>
        <v>7849.4464136947227</v>
      </c>
      <c r="Y338" s="111">
        <v>3988</v>
      </c>
      <c r="Z338" s="111">
        <v>0</v>
      </c>
      <c r="AA338" s="111">
        <v>0</v>
      </c>
      <c r="AB338" s="111">
        <v>0</v>
      </c>
      <c r="AC338" s="111">
        <v>330</v>
      </c>
      <c r="AD338" s="111">
        <v>1765</v>
      </c>
      <c r="AE338" s="111">
        <v>1353</v>
      </c>
      <c r="AF338" s="112">
        <f t="shared" si="24"/>
        <v>7436</v>
      </c>
    </row>
    <row r="339" spans="1:32" x14ac:dyDescent="0.25">
      <c r="A339">
        <v>338</v>
      </c>
      <c r="B339">
        <v>326</v>
      </c>
      <c r="C339">
        <v>2</v>
      </c>
      <c r="D339" t="s">
        <v>9</v>
      </c>
      <c r="E339" t="s">
        <v>309</v>
      </c>
      <c r="F339" t="s">
        <v>310</v>
      </c>
      <c r="G339" t="s">
        <v>373</v>
      </c>
      <c r="H339" t="s">
        <v>371</v>
      </c>
      <c r="I339" t="s">
        <v>328</v>
      </c>
      <c r="J339" s="113">
        <v>3947</v>
      </c>
      <c r="K339" s="113">
        <v>0</v>
      </c>
      <c r="L339" s="113">
        <v>0</v>
      </c>
      <c r="M339" s="113">
        <v>0</v>
      </c>
      <c r="N339" s="113">
        <v>327.40740740740739</v>
      </c>
      <c r="O339" s="113">
        <v>3515</v>
      </c>
      <c r="P339" s="132">
        <f t="shared" si="22"/>
        <v>7789.4074074074069</v>
      </c>
      <c r="Q339" s="113">
        <v>3947</v>
      </c>
      <c r="R339" s="113">
        <v>0</v>
      </c>
      <c r="S339" s="113">
        <v>0</v>
      </c>
      <c r="T339" s="113">
        <v>0</v>
      </c>
      <c r="U339" s="113">
        <v>327</v>
      </c>
      <c r="V339" s="113">
        <v>3514.7515891583457</v>
      </c>
      <c r="W339" s="113">
        <v>0</v>
      </c>
      <c r="X339" s="114">
        <f t="shared" si="23"/>
        <v>7788.7515891583462</v>
      </c>
      <c r="Y339" s="113">
        <v>3947</v>
      </c>
      <c r="Z339" s="113">
        <v>0</v>
      </c>
      <c r="AA339" s="113">
        <v>0</v>
      </c>
      <c r="AB339" s="113">
        <v>0</v>
      </c>
      <c r="AC339" s="113">
        <v>327</v>
      </c>
      <c r="AD339" s="113">
        <v>1757</v>
      </c>
      <c r="AE339" s="113">
        <v>1484</v>
      </c>
      <c r="AF339" s="115">
        <f t="shared" si="24"/>
        <v>7515</v>
      </c>
    </row>
    <row r="340" spans="1:32" x14ac:dyDescent="0.25">
      <c r="A340" s="108">
        <v>339</v>
      </c>
      <c r="B340" s="108">
        <v>327</v>
      </c>
      <c r="C340" s="108">
        <v>3</v>
      </c>
      <c r="D340" s="108" t="s">
        <v>9</v>
      </c>
      <c r="E340" s="108" t="s">
        <v>309</v>
      </c>
      <c r="F340" s="108" t="s">
        <v>310</v>
      </c>
      <c r="G340" s="108" t="s">
        <v>369</v>
      </c>
      <c r="H340" s="108" t="s">
        <v>370</v>
      </c>
      <c r="I340" s="108" t="s">
        <v>328</v>
      </c>
      <c r="J340" s="133">
        <v>3033</v>
      </c>
      <c r="K340" s="133">
        <v>0</v>
      </c>
      <c r="L340" s="133">
        <v>0</v>
      </c>
      <c r="M340" s="133">
        <v>0</v>
      </c>
      <c r="N340" s="133">
        <v>251.33333333333331</v>
      </c>
      <c r="O340" s="133">
        <v>4659</v>
      </c>
      <c r="P340" s="132">
        <f t="shared" si="22"/>
        <v>7943.3333333333339</v>
      </c>
      <c r="Q340" s="109">
        <v>3033</v>
      </c>
      <c r="R340" s="109">
        <v>0</v>
      </c>
      <c r="S340" s="109">
        <v>0</v>
      </c>
      <c r="T340" s="109">
        <v>0</v>
      </c>
      <c r="U340" s="109">
        <v>251</v>
      </c>
      <c r="V340" s="109">
        <v>4658.8380941512132</v>
      </c>
      <c r="W340" s="109">
        <v>0</v>
      </c>
      <c r="X340" s="110">
        <f t="shared" si="23"/>
        <v>7942.8380941512132</v>
      </c>
      <c r="Y340" s="111">
        <v>3033</v>
      </c>
      <c r="Z340" s="111">
        <v>0</v>
      </c>
      <c r="AA340" s="111">
        <v>0</v>
      </c>
      <c r="AB340" s="111">
        <v>0</v>
      </c>
      <c r="AC340" s="111">
        <v>251</v>
      </c>
      <c r="AD340" s="111">
        <v>2330</v>
      </c>
      <c r="AE340" s="111">
        <v>748</v>
      </c>
      <c r="AF340" s="112">
        <f t="shared" si="24"/>
        <v>6362</v>
      </c>
    </row>
    <row r="341" spans="1:32" x14ac:dyDescent="0.25">
      <c r="A341">
        <v>340</v>
      </c>
      <c r="B341">
        <v>328</v>
      </c>
      <c r="C341">
        <v>4</v>
      </c>
      <c r="D341" t="s">
        <v>9</v>
      </c>
      <c r="E341" t="s">
        <v>309</v>
      </c>
      <c r="F341" t="s">
        <v>310</v>
      </c>
      <c r="G341" t="s">
        <v>373</v>
      </c>
      <c r="H341" t="s">
        <v>370</v>
      </c>
      <c r="I341" t="s">
        <v>328</v>
      </c>
      <c r="J341" s="113">
        <v>3030</v>
      </c>
      <c r="K341" s="113">
        <v>0</v>
      </c>
      <c r="L341" s="113">
        <v>0</v>
      </c>
      <c r="M341" s="113">
        <v>0</v>
      </c>
      <c r="N341" s="113">
        <v>251.33333333333331</v>
      </c>
      <c r="O341" s="113">
        <v>4703</v>
      </c>
      <c r="P341" s="132">
        <f t="shared" si="22"/>
        <v>7984.3333333333339</v>
      </c>
      <c r="Q341" s="113">
        <v>3030</v>
      </c>
      <c r="R341" s="113">
        <v>0</v>
      </c>
      <c r="S341" s="113">
        <v>0</v>
      </c>
      <c r="T341" s="113">
        <v>0</v>
      </c>
      <c r="U341" s="113">
        <v>251</v>
      </c>
      <c r="V341" s="113">
        <v>4703.0302767475041</v>
      </c>
      <c r="W341" s="113">
        <v>0</v>
      </c>
      <c r="X341" s="114">
        <f t="shared" si="23"/>
        <v>7984.0302767475041</v>
      </c>
      <c r="Y341" s="113">
        <v>3030</v>
      </c>
      <c r="Z341" s="113">
        <v>0</v>
      </c>
      <c r="AA341" s="113">
        <v>0</v>
      </c>
      <c r="AB341" s="113">
        <v>0</v>
      </c>
      <c r="AC341" s="113">
        <v>251</v>
      </c>
      <c r="AD341" s="113">
        <v>2352</v>
      </c>
      <c r="AE341" s="113">
        <v>375</v>
      </c>
      <c r="AF341" s="115">
        <f t="shared" si="24"/>
        <v>6008</v>
      </c>
    </row>
    <row r="342" spans="1:32" x14ac:dyDescent="0.25">
      <c r="A342" s="108">
        <v>341</v>
      </c>
      <c r="B342" s="108">
        <v>329</v>
      </c>
      <c r="C342" s="108">
        <v>5</v>
      </c>
      <c r="D342" s="108" t="s">
        <v>9</v>
      </c>
      <c r="E342" s="108" t="s">
        <v>309</v>
      </c>
      <c r="F342" s="108" t="s">
        <v>310</v>
      </c>
      <c r="G342" s="108" t="s">
        <v>369</v>
      </c>
      <c r="H342" s="108" t="s">
        <v>372</v>
      </c>
      <c r="I342" s="108" t="s">
        <v>328</v>
      </c>
      <c r="J342" s="133">
        <v>369</v>
      </c>
      <c r="K342" s="133">
        <v>0</v>
      </c>
      <c r="L342" s="133">
        <v>0</v>
      </c>
      <c r="M342" s="133">
        <v>0</v>
      </c>
      <c r="N342" s="133">
        <v>30.814814814814817</v>
      </c>
      <c r="O342" s="133">
        <v>405</v>
      </c>
      <c r="P342" s="132">
        <f t="shared" si="22"/>
        <v>804.81481481481478</v>
      </c>
      <c r="Q342" s="109">
        <v>369</v>
      </c>
      <c r="R342" s="109">
        <v>0</v>
      </c>
      <c r="S342" s="109">
        <v>0</v>
      </c>
      <c r="T342" s="109">
        <v>0</v>
      </c>
      <c r="U342" s="109">
        <v>31</v>
      </c>
      <c r="V342" s="109">
        <v>404.60398288159774</v>
      </c>
      <c r="W342" s="109">
        <v>0</v>
      </c>
      <c r="X342" s="110">
        <f t="shared" si="23"/>
        <v>804.60398288159774</v>
      </c>
      <c r="Y342" s="111">
        <v>369</v>
      </c>
      <c r="Z342" s="111">
        <v>0</v>
      </c>
      <c r="AA342" s="111">
        <v>0</v>
      </c>
      <c r="AB342" s="111">
        <v>0</v>
      </c>
      <c r="AC342" s="111">
        <v>31</v>
      </c>
      <c r="AD342" s="111">
        <v>202</v>
      </c>
      <c r="AE342" s="111">
        <v>316</v>
      </c>
      <c r="AF342" s="112">
        <f t="shared" si="24"/>
        <v>918</v>
      </c>
    </row>
    <row r="343" spans="1:32" x14ac:dyDescent="0.25">
      <c r="A343">
        <v>342</v>
      </c>
      <c r="B343">
        <v>330</v>
      </c>
      <c r="C343">
        <v>6</v>
      </c>
      <c r="D343" t="s">
        <v>9</v>
      </c>
      <c r="E343" t="s">
        <v>309</v>
      </c>
      <c r="F343" t="s">
        <v>310</v>
      </c>
      <c r="G343" t="s">
        <v>373</v>
      </c>
      <c r="H343" t="s">
        <v>372</v>
      </c>
      <c r="I343" t="s">
        <v>328</v>
      </c>
      <c r="J343" s="113">
        <v>367</v>
      </c>
      <c r="K343" s="113">
        <v>0</v>
      </c>
      <c r="L343" s="113">
        <v>0</v>
      </c>
      <c r="M343" s="113">
        <v>0</v>
      </c>
      <c r="N343" s="113">
        <v>30.814814814814817</v>
      </c>
      <c r="O343" s="113">
        <v>398</v>
      </c>
      <c r="P343" s="132">
        <f t="shared" si="22"/>
        <v>795.81481481481478</v>
      </c>
      <c r="Q343" s="113">
        <v>367</v>
      </c>
      <c r="R343" s="113">
        <v>0</v>
      </c>
      <c r="S343" s="113">
        <v>0</v>
      </c>
      <c r="T343" s="113">
        <v>0</v>
      </c>
      <c r="U343" s="113">
        <v>31</v>
      </c>
      <c r="V343" s="113">
        <v>397.72964336661914</v>
      </c>
      <c r="W343" s="113">
        <v>0</v>
      </c>
      <c r="X343" s="114">
        <f t="shared" si="23"/>
        <v>795.72964336661914</v>
      </c>
      <c r="Y343" s="113">
        <v>367</v>
      </c>
      <c r="Z343" s="113">
        <v>0</v>
      </c>
      <c r="AA343" s="113">
        <v>0</v>
      </c>
      <c r="AB343" s="113">
        <v>0</v>
      </c>
      <c r="AC343" s="113">
        <v>31</v>
      </c>
      <c r="AD343" s="113">
        <v>199</v>
      </c>
      <c r="AE343" s="113">
        <v>316</v>
      </c>
      <c r="AF343" s="115">
        <f t="shared" si="24"/>
        <v>913</v>
      </c>
    </row>
    <row r="344" spans="1:32" x14ac:dyDescent="0.25">
      <c r="A344" s="108">
        <v>343</v>
      </c>
      <c r="B344" s="108">
        <v>331</v>
      </c>
      <c r="C344" s="108">
        <v>1</v>
      </c>
      <c r="D344" s="108" t="s">
        <v>9</v>
      </c>
      <c r="E344" s="108" t="s">
        <v>311</v>
      </c>
      <c r="F344" s="108" t="s">
        <v>312</v>
      </c>
      <c r="G344" s="108" t="s">
        <v>369</v>
      </c>
      <c r="H344" s="108" t="s">
        <v>371</v>
      </c>
      <c r="I344" s="108" t="s">
        <v>328</v>
      </c>
      <c r="J344" s="133">
        <v>9044</v>
      </c>
      <c r="K344" s="133">
        <v>0</v>
      </c>
      <c r="L344" s="133">
        <v>0</v>
      </c>
      <c r="M344" s="133">
        <v>148</v>
      </c>
      <c r="N344" s="133">
        <v>11500.78646934461</v>
      </c>
      <c r="O344" s="133">
        <v>11001</v>
      </c>
      <c r="P344" s="132">
        <f t="shared" si="22"/>
        <v>31693.78646934461</v>
      </c>
      <c r="Q344" s="109">
        <v>9044</v>
      </c>
      <c r="R344" s="109">
        <v>0</v>
      </c>
      <c r="S344" s="109">
        <v>0</v>
      </c>
      <c r="T344" s="109">
        <v>0</v>
      </c>
      <c r="U344" s="109">
        <v>11501</v>
      </c>
      <c r="V344" s="109">
        <v>10450.62917861656</v>
      </c>
      <c r="W344" s="109">
        <v>0</v>
      </c>
      <c r="X344" s="110">
        <f t="shared" si="23"/>
        <v>30995.62917861656</v>
      </c>
      <c r="Y344" s="111">
        <v>9044</v>
      </c>
      <c r="Z344" s="111">
        <v>0</v>
      </c>
      <c r="AA344" s="111">
        <v>0</v>
      </c>
      <c r="AB344" s="111">
        <v>0</v>
      </c>
      <c r="AC344" s="111">
        <v>11501</v>
      </c>
      <c r="AD344" s="111">
        <v>6000</v>
      </c>
      <c r="AE344" s="111">
        <v>948</v>
      </c>
      <c r="AF344" s="112">
        <f t="shared" si="24"/>
        <v>27493</v>
      </c>
    </row>
    <row r="345" spans="1:32" x14ac:dyDescent="0.25">
      <c r="A345">
        <v>344</v>
      </c>
      <c r="B345">
        <v>332</v>
      </c>
      <c r="C345">
        <v>2</v>
      </c>
      <c r="D345" t="s">
        <v>9</v>
      </c>
      <c r="E345" t="s">
        <v>311</v>
      </c>
      <c r="F345" t="s">
        <v>312</v>
      </c>
      <c r="G345" t="s">
        <v>373</v>
      </c>
      <c r="H345" t="s">
        <v>371</v>
      </c>
      <c r="I345" t="s">
        <v>328</v>
      </c>
      <c r="J345" s="113">
        <v>8953</v>
      </c>
      <c r="K345" s="113">
        <v>0</v>
      </c>
      <c r="L345" s="113">
        <v>0</v>
      </c>
      <c r="M345" s="113">
        <v>155</v>
      </c>
      <c r="N345" s="113">
        <v>11386.43205842783</v>
      </c>
      <c r="O345" s="113">
        <v>10951</v>
      </c>
      <c r="P345" s="132">
        <f t="shared" si="22"/>
        <v>31445.432058427832</v>
      </c>
      <c r="Q345" s="113">
        <v>8953</v>
      </c>
      <c r="R345" s="113">
        <v>0</v>
      </c>
      <c r="S345" s="113">
        <v>0</v>
      </c>
      <c r="T345" s="113">
        <v>0</v>
      </c>
      <c r="U345" s="113">
        <v>11386</v>
      </c>
      <c r="V345" s="113">
        <v>10403.049988462173</v>
      </c>
      <c r="W345" s="113">
        <v>0</v>
      </c>
      <c r="X345" s="114">
        <f t="shared" si="23"/>
        <v>30742.049988462175</v>
      </c>
      <c r="Y345" s="113">
        <v>8953</v>
      </c>
      <c r="Z345" s="113">
        <v>0</v>
      </c>
      <c r="AA345" s="113">
        <v>0</v>
      </c>
      <c r="AB345" s="113">
        <v>0</v>
      </c>
      <c r="AC345" s="113">
        <v>11386</v>
      </c>
      <c r="AD345" s="113">
        <v>5500</v>
      </c>
      <c r="AE345" s="113">
        <v>1190</v>
      </c>
      <c r="AF345" s="115">
        <f t="shared" si="24"/>
        <v>27029</v>
      </c>
    </row>
    <row r="346" spans="1:32" x14ac:dyDescent="0.25">
      <c r="A346" s="108">
        <v>345</v>
      </c>
      <c r="B346" s="108">
        <v>333</v>
      </c>
      <c r="C346" s="108">
        <v>3</v>
      </c>
      <c r="D346" s="108" t="s">
        <v>9</v>
      </c>
      <c r="E346" s="108" t="s">
        <v>311</v>
      </c>
      <c r="F346" s="108" t="s">
        <v>312</v>
      </c>
      <c r="G346" s="108" t="s">
        <v>369</v>
      </c>
      <c r="H346" s="108" t="s">
        <v>370</v>
      </c>
      <c r="I346" s="108" t="s">
        <v>328</v>
      </c>
      <c r="J346" s="133">
        <v>6879</v>
      </c>
      <c r="K346" s="133">
        <v>0</v>
      </c>
      <c r="L346" s="133">
        <v>0</v>
      </c>
      <c r="M346" s="133">
        <v>215</v>
      </c>
      <c r="N346" s="133">
        <v>8739.9442629252353</v>
      </c>
      <c r="O346" s="133">
        <v>14516</v>
      </c>
      <c r="P346" s="132">
        <f t="shared" si="22"/>
        <v>30349.944262925237</v>
      </c>
      <c r="Q346" s="109">
        <v>6879</v>
      </c>
      <c r="R346" s="109">
        <v>0</v>
      </c>
      <c r="S346" s="109">
        <v>0</v>
      </c>
      <c r="T346" s="109">
        <v>0</v>
      </c>
      <c r="U346" s="109">
        <v>8740</v>
      </c>
      <c r="V346" s="109">
        <v>13790.501742395109</v>
      </c>
      <c r="W346" s="109">
        <v>0</v>
      </c>
      <c r="X346" s="110">
        <f t="shared" si="23"/>
        <v>29409.501742395107</v>
      </c>
      <c r="Y346" s="111">
        <v>6879</v>
      </c>
      <c r="Z346" s="111">
        <v>0</v>
      </c>
      <c r="AA346" s="111">
        <v>0</v>
      </c>
      <c r="AB346" s="111">
        <v>0</v>
      </c>
      <c r="AC346" s="111">
        <v>8740</v>
      </c>
      <c r="AD346" s="111">
        <v>7258</v>
      </c>
      <c r="AE346" s="111">
        <v>966</v>
      </c>
      <c r="AF346" s="112">
        <f t="shared" si="24"/>
        <v>23843</v>
      </c>
    </row>
    <row r="347" spans="1:32" x14ac:dyDescent="0.25">
      <c r="A347">
        <v>346</v>
      </c>
      <c r="B347">
        <v>334</v>
      </c>
      <c r="C347">
        <v>4</v>
      </c>
      <c r="D347" t="s">
        <v>9</v>
      </c>
      <c r="E347" t="s">
        <v>311</v>
      </c>
      <c r="F347" t="s">
        <v>312</v>
      </c>
      <c r="G347" t="s">
        <v>373</v>
      </c>
      <c r="H347" t="s">
        <v>370</v>
      </c>
      <c r="I347" t="s">
        <v>328</v>
      </c>
      <c r="J347" s="113">
        <v>6871</v>
      </c>
      <c r="K347" s="113">
        <v>0</v>
      </c>
      <c r="L347" s="113">
        <v>0</v>
      </c>
      <c r="M347" s="113">
        <v>67</v>
      </c>
      <c r="N347" s="113">
        <v>8748.1124351335766</v>
      </c>
      <c r="O347" s="113">
        <v>14654</v>
      </c>
      <c r="P347" s="132">
        <f t="shared" si="22"/>
        <v>30340.112435133575</v>
      </c>
      <c r="Q347" s="113">
        <v>6871</v>
      </c>
      <c r="R347" s="113">
        <v>0</v>
      </c>
      <c r="S347" s="113">
        <v>0</v>
      </c>
      <c r="T347" s="113">
        <v>0</v>
      </c>
      <c r="U347" s="113">
        <v>8748</v>
      </c>
      <c r="V347" s="113">
        <v>13921.111283995386</v>
      </c>
      <c r="W347" s="113">
        <v>0</v>
      </c>
      <c r="X347" s="114">
        <f t="shared" si="23"/>
        <v>29540.111283995386</v>
      </c>
      <c r="Y347" s="113">
        <v>6871</v>
      </c>
      <c r="Z347" s="113">
        <v>0</v>
      </c>
      <c r="AA347" s="113">
        <v>0</v>
      </c>
      <c r="AB347" s="113">
        <v>0</v>
      </c>
      <c r="AC347" s="113">
        <v>8748</v>
      </c>
      <c r="AD347" s="113">
        <v>7327</v>
      </c>
      <c r="AE347" s="113">
        <v>0</v>
      </c>
      <c r="AF347" s="115">
        <f t="shared" si="24"/>
        <v>22946</v>
      </c>
    </row>
    <row r="348" spans="1:32" x14ac:dyDescent="0.25">
      <c r="A348" s="108">
        <v>347</v>
      </c>
      <c r="B348" s="108">
        <v>335</v>
      </c>
      <c r="C348" s="108">
        <v>5</v>
      </c>
      <c r="D348" s="108" t="s">
        <v>9</v>
      </c>
      <c r="E348" s="108" t="s">
        <v>311</v>
      </c>
      <c r="F348" s="108" t="s">
        <v>312</v>
      </c>
      <c r="G348" s="108" t="s">
        <v>369</v>
      </c>
      <c r="H348" s="108" t="s">
        <v>372</v>
      </c>
      <c r="I348" s="108" t="s">
        <v>328</v>
      </c>
      <c r="J348" s="133">
        <v>836</v>
      </c>
      <c r="K348" s="133">
        <v>0</v>
      </c>
      <c r="L348" s="133">
        <v>0</v>
      </c>
      <c r="M348" s="133">
        <v>22</v>
      </c>
      <c r="N348" s="133">
        <v>1065.946473188545</v>
      </c>
      <c r="O348" s="133">
        <v>1261</v>
      </c>
      <c r="P348" s="132">
        <f t="shared" si="22"/>
        <v>3184.946473188545</v>
      </c>
      <c r="Q348" s="109">
        <v>836</v>
      </c>
      <c r="R348" s="109">
        <v>0</v>
      </c>
      <c r="S348" s="109">
        <v>0</v>
      </c>
      <c r="T348" s="109">
        <v>0</v>
      </c>
      <c r="U348" s="109">
        <v>1066</v>
      </c>
      <c r="V348" s="109">
        <v>1197.8760815339817</v>
      </c>
      <c r="W348" s="109">
        <v>0</v>
      </c>
      <c r="X348" s="110">
        <f t="shared" si="23"/>
        <v>3099.876081533982</v>
      </c>
      <c r="Y348" s="111">
        <v>836</v>
      </c>
      <c r="Z348" s="111">
        <v>0</v>
      </c>
      <c r="AA348" s="111">
        <v>0</v>
      </c>
      <c r="AB348" s="111">
        <v>0</v>
      </c>
      <c r="AC348" s="111">
        <v>1066</v>
      </c>
      <c r="AD348" s="111">
        <v>630</v>
      </c>
      <c r="AE348" s="111">
        <v>558</v>
      </c>
      <c r="AF348" s="112">
        <f t="shared" si="24"/>
        <v>3090</v>
      </c>
    </row>
    <row r="349" spans="1:32" x14ac:dyDescent="0.25">
      <c r="A349">
        <v>348</v>
      </c>
      <c r="B349">
        <v>336</v>
      </c>
      <c r="C349">
        <v>6</v>
      </c>
      <c r="D349" t="s">
        <v>9</v>
      </c>
      <c r="E349" t="s">
        <v>311</v>
      </c>
      <c r="F349" t="s">
        <v>312</v>
      </c>
      <c r="G349" t="s">
        <v>373</v>
      </c>
      <c r="H349" t="s">
        <v>372</v>
      </c>
      <c r="I349" t="s">
        <v>328</v>
      </c>
      <c r="J349" s="113">
        <v>831</v>
      </c>
      <c r="K349" s="113">
        <v>0</v>
      </c>
      <c r="L349" s="113">
        <v>0</v>
      </c>
      <c r="M349" s="113">
        <v>11</v>
      </c>
      <c r="N349" s="113">
        <v>1057.7783009802038</v>
      </c>
      <c r="O349" s="113">
        <v>1239</v>
      </c>
      <c r="P349" s="132">
        <f t="shared" si="22"/>
        <v>3138.7783009802038</v>
      </c>
      <c r="Q349" s="113">
        <v>831</v>
      </c>
      <c r="R349" s="113">
        <v>0</v>
      </c>
      <c r="S349" s="113">
        <v>0</v>
      </c>
      <c r="T349" s="113">
        <v>0</v>
      </c>
      <c r="U349" s="113">
        <v>1058</v>
      </c>
      <c r="V349" s="113">
        <v>1177.3517249967952</v>
      </c>
      <c r="W349" s="113">
        <v>0</v>
      </c>
      <c r="X349" s="114">
        <f t="shared" si="23"/>
        <v>3066.3517249967954</v>
      </c>
      <c r="Y349" s="113">
        <v>831</v>
      </c>
      <c r="Z349" s="113">
        <v>0</v>
      </c>
      <c r="AA349" s="113">
        <v>0</v>
      </c>
      <c r="AB349" s="113">
        <v>0</v>
      </c>
      <c r="AC349" s="113">
        <v>1058</v>
      </c>
      <c r="AD349" s="113">
        <v>619</v>
      </c>
      <c r="AE349" s="113">
        <v>560</v>
      </c>
      <c r="AF349" s="115">
        <f t="shared" si="24"/>
        <v>3068</v>
      </c>
    </row>
    <row r="350" spans="1:32" x14ac:dyDescent="0.25">
      <c r="A350" s="108">
        <v>349</v>
      </c>
      <c r="B350" s="108">
        <v>337</v>
      </c>
      <c r="C350" s="108">
        <v>1</v>
      </c>
      <c r="D350" s="108" t="s">
        <v>9</v>
      </c>
      <c r="E350" s="108" t="s">
        <v>313</v>
      </c>
      <c r="F350" s="108" t="s">
        <v>314</v>
      </c>
      <c r="G350" s="108" t="s">
        <v>369</v>
      </c>
      <c r="H350" s="108" t="s">
        <v>371</v>
      </c>
      <c r="I350" s="108" t="s">
        <v>328</v>
      </c>
      <c r="J350" s="133">
        <v>18353</v>
      </c>
      <c r="K350" s="133">
        <v>0</v>
      </c>
      <c r="L350" s="133">
        <v>0</v>
      </c>
      <c r="M350" s="133">
        <v>0</v>
      </c>
      <c r="N350" s="133">
        <v>11767.687882777172</v>
      </c>
      <c r="O350" s="133">
        <v>19468</v>
      </c>
      <c r="P350" s="132">
        <f t="shared" si="22"/>
        <v>49588.687882777172</v>
      </c>
      <c r="Q350" s="109">
        <v>18353</v>
      </c>
      <c r="R350" s="109">
        <v>0</v>
      </c>
      <c r="S350" s="109">
        <v>0</v>
      </c>
      <c r="T350" s="109">
        <v>0</v>
      </c>
      <c r="U350" s="109">
        <v>11768</v>
      </c>
      <c r="V350" s="109">
        <v>18494.496030798207</v>
      </c>
      <c r="W350" s="109">
        <v>0</v>
      </c>
      <c r="X350" s="110">
        <f t="shared" si="23"/>
        <v>48615.496030798211</v>
      </c>
      <c r="Y350" s="111">
        <v>18353</v>
      </c>
      <c r="Z350" s="111">
        <v>0</v>
      </c>
      <c r="AA350" s="111">
        <v>0</v>
      </c>
      <c r="AB350" s="111">
        <v>0</v>
      </c>
      <c r="AC350" s="111">
        <v>11768</v>
      </c>
      <c r="AD350" s="111">
        <v>14508</v>
      </c>
      <c r="AE350" s="111">
        <v>2611</v>
      </c>
      <c r="AF350" s="112">
        <f t="shared" si="24"/>
        <v>47240</v>
      </c>
    </row>
    <row r="351" spans="1:32" x14ac:dyDescent="0.25">
      <c r="A351">
        <v>350</v>
      </c>
      <c r="B351">
        <v>338</v>
      </c>
      <c r="C351">
        <v>2</v>
      </c>
      <c r="D351" t="s">
        <v>9</v>
      </c>
      <c r="E351" t="s">
        <v>313</v>
      </c>
      <c r="F351" t="s">
        <v>314</v>
      </c>
      <c r="G351" t="s">
        <v>373</v>
      </c>
      <c r="H351" t="s">
        <v>371</v>
      </c>
      <c r="I351" t="s">
        <v>328</v>
      </c>
      <c r="J351" s="113">
        <v>18170</v>
      </c>
      <c r="K351" s="113">
        <v>0</v>
      </c>
      <c r="L351" s="113">
        <v>0</v>
      </c>
      <c r="M351" s="113">
        <v>0</v>
      </c>
      <c r="N351" s="113">
        <v>11648.244233300898</v>
      </c>
      <c r="O351" s="113">
        <v>19380</v>
      </c>
      <c r="P351" s="132">
        <f t="shared" si="22"/>
        <v>49198.244233300895</v>
      </c>
      <c r="Q351" s="113">
        <v>18170</v>
      </c>
      <c r="R351" s="113">
        <v>0</v>
      </c>
      <c r="S351" s="113">
        <v>0</v>
      </c>
      <c r="T351" s="113">
        <v>0</v>
      </c>
      <c r="U351" s="113">
        <v>11648</v>
      </c>
      <c r="V351" s="113">
        <v>18411.464849061878</v>
      </c>
      <c r="W351" s="113">
        <v>0</v>
      </c>
      <c r="X351" s="114">
        <f t="shared" si="23"/>
        <v>48229.464849061878</v>
      </c>
      <c r="Y351" s="113">
        <v>18170</v>
      </c>
      <c r="Z351" s="113">
        <v>0</v>
      </c>
      <c r="AA351" s="113">
        <v>0</v>
      </c>
      <c r="AB351" s="113">
        <v>0</v>
      </c>
      <c r="AC351" s="113">
        <v>11648</v>
      </c>
      <c r="AD351" s="113">
        <v>13392</v>
      </c>
      <c r="AE351" s="113">
        <v>3550</v>
      </c>
      <c r="AF351" s="115">
        <f t="shared" si="24"/>
        <v>46760</v>
      </c>
    </row>
    <row r="352" spans="1:32" x14ac:dyDescent="0.25">
      <c r="A352" s="108">
        <v>351</v>
      </c>
      <c r="B352" s="108">
        <v>339</v>
      </c>
      <c r="C352" s="108">
        <v>3</v>
      </c>
      <c r="D352" s="108" t="s">
        <v>9</v>
      </c>
      <c r="E352" s="108" t="s">
        <v>313</v>
      </c>
      <c r="F352" s="108" t="s">
        <v>314</v>
      </c>
      <c r="G352" s="108" t="s">
        <v>369</v>
      </c>
      <c r="H352" s="108" t="s">
        <v>370</v>
      </c>
      <c r="I352" s="108" t="s">
        <v>328</v>
      </c>
      <c r="J352" s="133">
        <v>13961</v>
      </c>
      <c r="K352" s="133">
        <v>0</v>
      </c>
      <c r="L352" s="133">
        <v>0</v>
      </c>
      <c r="M352" s="133">
        <v>0</v>
      </c>
      <c r="N352" s="133">
        <v>8940.8548451719998</v>
      </c>
      <c r="O352" s="133">
        <v>25689</v>
      </c>
      <c r="P352" s="132">
        <f t="shared" si="22"/>
        <v>48590.854845171998</v>
      </c>
      <c r="Q352" s="109">
        <v>13961</v>
      </c>
      <c r="R352" s="109">
        <v>0</v>
      </c>
      <c r="S352" s="109">
        <v>0</v>
      </c>
      <c r="T352" s="109">
        <v>0</v>
      </c>
      <c r="U352" s="109">
        <v>8941</v>
      </c>
      <c r="V352" s="109">
        <v>24404.636888097779</v>
      </c>
      <c r="W352" s="109">
        <v>0</v>
      </c>
      <c r="X352" s="110">
        <f t="shared" si="23"/>
        <v>47306.636888097783</v>
      </c>
      <c r="Y352" s="111">
        <v>13961</v>
      </c>
      <c r="Z352" s="111">
        <v>0</v>
      </c>
      <c r="AA352" s="111">
        <v>0</v>
      </c>
      <c r="AB352" s="111">
        <v>0</v>
      </c>
      <c r="AC352" s="111">
        <v>8941</v>
      </c>
      <c r="AD352" s="111">
        <v>12845</v>
      </c>
      <c r="AE352" s="111">
        <v>1663</v>
      </c>
      <c r="AF352" s="112">
        <f t="shared" si="24"/>
        <v>37410</v>
      </c>
    </row>
    <row r="353" spans="1:32" x14ac:dyDescent="0.25">
      <c r="A353">
        <v>352</v>
      </c>
      <c r="B353">
        <v>340</v>
      </c>
      <c r="C353">
        <v>4</v>
      </c>
      <c r="D353" t="s">
        <v>9</v>
      </c>
      <c r="E353" t="s">
        <v>313</v>
      </c>
      <c r="F353" t="s">
        <v>314</v>
      </c>
      <c r="G353" t="s">
        <v>373</v>
      </c>
      <c r="H353" t="s">
        <v>370</v>
      </c>
      <c r="I353" t="s">
        <v>328</v>
      </c>
      <c r="J353" s="113">
        <v>13945</v>
      </c>
      <c r="K353" s="113">
        <v>0</v>
      </c>
      <c r="L353" s="113">
        <v>0</v>
      </c>
      <c r="M353" s="113">
        <v>0</v>
      </c>
      <c r="N353" s="113">
        <v>8950.8084826283557</v>
      </c>
      <c r="O353" s="113">
        <v>25933</v>
      </c>
      <c r="P353" s="132">
        <f t="shared" si="22"/>
        <v>48828.808482628359</v>
      </c>
      <c r="Q353" s="113">
        <v>13945</v>
      </c>
      <c r="R353" s="113">
        <v>0</v>
      </c>
      <c r="S353" s="113">
        <v>0</v>
      </c>
      <c r="T353" s="113">
        <v>0</v>
      </c>
      <c r="U353" s="113">
        <v>8951</v>
      </c>
      <c r="V353" s="113">
        <v>24636.004675408007</v>
      </c>
      <c r="W353" s="113">
        <v>0</v>
      </c>
      <c r="X353" s="114">
        <f t="shared" si="23"/>
        <v>47532.00467540801</v>
      </c>
      <c r="Y353" s="113">
        <v>13945</v>
      </c>
      <c r="Z353" s="113">
        <v>0</v>
      </c>
      <c r="AA353" s="113">
        <v>0</v>
      </c>
      <c r="AB353" s="113">
        <v>0</v>
      </c>
      <c r="AC353" s="113">
        <v>8951</v>
      </c>
      <c r="AD353" s="113">
        <v>12967</v>
      </c>
      <c r="AE353" s="113">
        <v>0</v>
      </c>
      <c r="AF353" s="115">
        <f t="shared" si="24"/>
        <v>35863</v>
      </c>
    </row>
    <row r="354" spans="1:32" x14ac:dyDescent="0.25">
      <c r="A354" s="108">
        <v>353</v>
      </c>
      <c r="B354" s="108">
        <v>341</v>
      </c>
      <c r="C354" s="108">
        <v>5</v>
      </c>
      <c r="D354" s="108" t="s">
        <v>9</v>
      </c>
      <c r="E354" s="108" t="s">
        <v>313</v>
      </c>
      <c r="F354" s="108" t="s">
        <v>314</v>
      </c>
      <c r="G354" s="108" t="s">
        <v>369</v>
      </c>
      <c r="H354" s="108" t="s">
        <v>372</v>
      </c>
      <c r="I354" s="108" t="s">
        <v>328</v>
      </c>
      <c r="J354" s="133">
        <v>1697</v>
      </c>
      <c r="K354" s="133">
        <v>0</v>
      </c>
      <c r="L354" s="133">
        <v>0</v>
      </c>
      <c r="M354" s="133">
        <v>0</v>
      </c>
      <c r="N354" s="133">
        <v>1087.43489210692</v>
      </c>
      <c r="O354" s="133">
        <v>2231</v>
      </c>
      <c r="P354" s="132">
        <f t="shared" si="22"/>
        <v>5015.4348921069195</v>
      </c>
      <c r="Q354" s="109">
        <v>1697</v>
      </c>
      <c r="R354" s="109">
        <v>0</v>
      </c>
      <c r="S354" s="109">
        <v>0</v>
      </c>
      <c r="T354" s="109">
        <v>0</v>
      </c>
      <c r="U354" s="109">
        <v>1087</v>
      </c>
      <c r="V354" s="109">
        <v>2119.627470842087</v>
      </c>
      <c r="W354" s="109">
        <v>0</v>
      </c>
      <c r="X354" s="110">
        <f t="shared" si="23"/>
        <v>4903.627470842087</v>
      </c>
      <c r="Y354" s="111">
        <v>1697</v>
      </c>
      <c r="Z354" s="111">
        <v>0</v>
      </c>
      <c r="AA354" s="111">
        <v>0</v>
      </c>
      <c r="AB354" s="111">
        <v>0</v>
      </c>
      <c r="AC354" s="111">
        <v>1087</v>
      </c>
      <c r="AD354" s="111">
        <v>1115</v>
      </c>
      <c r="AE354" s="111">
        <v>204</v>
      </c>
      <c r="AF354" s="112">
        <f t="shared" si="24"/>
        <v>4103</v>
      </c>
    </row>
    <row r="355" spans="1:32" x14ac:dyDescent="0.25">
      <c r="A355">
        <v>354</v>
      </c>
      <c r="B355">
        <v>342</v>
      </c>
      <c r="C355">
        <v>6</v>
      </c>
      <c r="D355" t="s">
        <v>9</v>
      </c>
      <c r="E355" t="s">
        <v>313</v>
      </c>
      <c r="F355" t="s">
        <v>314</v>
      </c>
      <c r="G355" t="s">
        <v>373</v>
      </c>
      <c r="H355" t="s">
        <v>372</v>
      </c>
      <c r="I355" t="s">
        <v>328</v>
      </c>
      <c r="J355" s="113">
        <v>1686</v>
      </c>
      <c r="K355" s="113">
        <v>0</v>
      </c>
      <c r="L355" s="113">
        <v>0</v>
      </c>
      <c r="M355" s="113">
        <v>0</v>
      </c>
      <c r="N355" s="113">
        <v>1079.9696640146528</v>
      </c>
      <c r="O355" s="113">
        <v>2192</v>
      </c>
      <c r="P355" s="132">
        <f t="shared" si="22"/>
        <v>4957.9696640146531</v>
      </c>
      <c r="Q355" s="113">
        <v>1686</v>
      </c>
      <c r="R355" s="113">
        <v>0</v>
      </c>
      <c r="S355" s="113">
        <v>0</v>
      </c>
      <c r="T355" s="113">
        <v>0</v>
      </c>
      <c r="U355" s="113">
        <v>1080</v>
      </c>
      <c r="V355" s="113">
        <v>2082.3100857920499</v>
      </c>
      <c r="W355" s="113">
        <v>0</v>
      </c>
      <c r="X355" s="114">
        <f t="shared" si="23"/>
        <v>4848.3100857920499</v>
      </c>
      <c r="Y355" s="113">
        <v>1686</v>
      </c>
      <c r="Z355" s="113">
        <v>0</v>
      </c>
      <c r="AA355" s="113">
        <v>0</v>
      </c>
      <c r="AB355" s="113">
        <v>0</v>
      </c>
      <c r="AC355" s="113">
        <v>1080</v>
      </c>
      <c r="AD355" s="113">
        <v>1096</v>
      </c>
      <c r="AE355" s="113">
        <v>204</v>
      </c>
      <c r="AF355" s="115">
        <f t="shared" si="24"/>
        <v>4066</v>
      </c>
    </row>
    <row r="356" spans="1:32" x14ac:dyDescent="0.25">
      <c r="A356" s="108">
        <v>355</v>
      </c>
      <c r="B356" s="108">
        <v>343</v>
      </c>
      <c r="C356" s="108">
        <v>1</v>
      </c>
      <c r="D356" s="108" t="s">
        <v>9</v>
      </c>
      <c r="E356" s="108" t="s">
        <v>315</v>
      </c>
      <c r="F356" s="108" t="s">
        <v>316</v>
      </c>
      <c r="G356" s="108" t="s">
        <v>369</v>
      </c>
      <c r="H356" s="108" t="s">
        <v>371</v>
      </c>
      <c r="I356" s="108" t="s">
        <v>328</v>
      </c>
      <c r="J356" s="133">
        <v>3683</v>
      </c>
      <c r="K356" s="133">
        <v>0</v>
      </c>
      <c r="L356" s="133">
        <v>0</v>
      </c>
      <c r="M356" s="133">
        <v>0</v>
      </c>
      <c r="N356" s="133">
        <v>2645.1615026770824</v>
      </c>
      <c r="O356" s="133">
        <v>5332</v>
      </c>
      <c r="P356" s="132">
        <f t="shared" si="22"/>
        <v>11660.161502677081</v>
      </c>
      <c r="Q356" s="109">
        <v>3683</v>
      </c>
      <c r="R356" s="109">
        <v>0</v>
      </c>
      <c r="S356" s="109">
        <v>0</v>
      </c>
      <c r="T356" s="109">
        <v>0</v>
      </c>
      <c r="U356" s="109">
        <v>2645</v>
      </c>
      <c r="V356" s="109">
        <v>5065.5277148038995</v>
      </c>
      <c r="W356" s="109">
        <v>0</v>
      </c>
      <c r="X356" s="110">
        <f t="shared" si="23"/>
        <v>11393.527714803899</v>
      </c>
      <c r="Y356" s="111">
        <v>3683</v>
      </c>
      <c r="Z356" s="111">
        <v>0</v>
      </c>
      <c r="AA356" s="111">
        <v>0</v>
      </c>
      <c r="AB356" s="111">
        <v>0</v>
      </c>
      <c r="AC356" s="111">
        <v>2645</v>
      </c>
      <c r="AD356" s="111">
        <v>2666</v>
      </c>
      <c r="AE356" s="111">
        <v>965</v>
      </c>
      <c r="AF356" s="112">
        <f t="shared" si="24"/>
        <v>9959</v>
      </c>
    </row>
    <row r="357" spans="1:32" x14ac:dyDescent="0.25">
      <c r="A357">
        <v>356</v>
      </c>
      <c r="B357">
        <v>344</v>
      </c>
      <c r="C357">
        <v>2</v>
      </c>
      <c r="D357" t="s">
        <v>9</v>
      </c>
      <c r="E357" t="s">
        <v>315</v>
      </c>
      <c r="F357" t="s">
        <v>316</v>
      </c>
      <c r="G357" t="s">
        <v>373</v>
      </c>
      <c r="H357" t="s">
        <v>371</v>
      </c>
      <c r="I357" t="s">
        <v>328</v>
      </c>
      <c r="J357" s="113">
        <v>3648</v>
      </c>
      <c r="K357" s="113">
        <v>0</v>
      </c>
      <c r="L357" s="113">
        <v>0</v>
      </c>
      <c r="M357" s="113">
        <v>0</v>
      </c>
      <c r="N357" s="113">
        <v>2619.4220135170722</v>
      </c>
      <c r="O357" s="113">
        <v>5308</v>
      </c>
      <c r="P357" s="132">
        <f t="shared" si="22"/>
        <v>11575.422013517073</v>
      </c>
      <c r="Q357" s="113">
        <v>3648</v>
      </c>
      <c r="R357" s="113">
        <v>0</v>
      </c>
      <c r="S357" s="113">
        <v>0</v>
      </c>
      <c r="T357" s="113">
        <v>0</v>
      </c>
      <c r="U357" s="113">
        <v>2619</v>
      </c>
      <c r="V357" s="113">
        <v>5042.2057639990926</v>
      </c>
      <c r="W357" s="113">
        <v>0</v>
      </c>
      <c r="X357" s="114">
        <f t="shared" si="23"/>
        <v>11309.205763999093</v>
      </c>
      <c r="Y357" s="113">
        <v>3648</v>
      </c>
      <c r="Z357" s="113">
        <v>0</v>
      </c>
      <c r="AA357" s="113">
        <v>0</v>
      </c>
      <c r="AB357" s="113">
        <v>0</v>
      </c>
      <c r="AC357" s="113">
        <v>2619</v>
      </c>
      <c r="AD357" s="113">
        <v>2654</v>
      </c>
      <c r="AE357" s="113">
        <v>1121</v>
      </c>
      <c r="AF357" s="115">
        <f t="shared" si="24"/>
        <v>10042</v>
      </c>
    </row>
    <row r="358" spans="1:32" x14ac:dyDescent="0.25">
      <c r="A358" s="108">
        <v>357</v>
      </c>
      <c r="B358" s="108">
        <v>345</v>
      </c>
      <c r="C358" s="108">
        <v>3</v>
      </c>
      <c r="D358" s="108" t="s">
        <v>9</v>
      </c>
      <c r="E358" s="108" t="s">
        <v>315</v>
      </c>
      <c r="F358" s="108" t="s">
        <v>316</v>
      </c>
      <c r="G358" s="108" t="s">
        <v>369</v>
      </c>
      <c r="H358" s="108" t="s">
        <v>370</v>
      </c>
      <c r="I358" s="108" t="s">
        <v>328</v>
      </c>
      <c r="J358" s="133">
        <v>2802</v>
      </c>
      <c r="K358" s="133">
        <v>0</v>
      </c>
      <c r="L358" s="133">
        <v>0</v>
      </c>
      <c r="M358" s="133">
        <v>0</v>
      </c>
      <c r="N358" s="133">
        <v>2010.2541033968225</v>
      </c>
      <c r="O358" s="133">
        <v>7036</v>
      </c>
      <c r="P358" s="132">
        <f t="shared" si="22"/>
        <v>11848.254103396823</v>
      </c>
      <c r="Q358" s="109">
        <v>2802</v>
      </c>
      <c r="R358" s="109">
        <v>0</v>
      </c>
      <c r="S358" s="109">
        <v>0</v>
      </c>
      <c r="T358" s="109">
        <v>0</v>
      </c>
      <c r="U358" s="109">
        <v>2010</v>
      </c>
      <c r="V358" s="109">
        <v>6684.0711006574466</v>
      </c>
      <c r="W358" s="109">
        <v>0</v>
      </c>
      <c r="X358" s="110">
        <f t="shared" si="23"/>
        <v>11496.071100657446</v>
      </c>
      <c r="Y358" s="111">
        <v>2802</v>
      </c>
      <c r="Z358" s="111">
        <v>0</v>
      </c>
      <c r="AA358" s="111">
        <v>0</v>
      </c>
      <c r="AB358" s="111">
        <v>0</v>
      </c>
      <c r="AC358" s="111">
        <v>2010</v>
      </c>
      <c r="AD358" s="111">
        <v>3518</v>
      </c>
      <c r="AE358" s="111">
        <v>713</v>
      </c>
      <c r="AF358" s="112">
        <f t="shared" si="24"/>
        <v>9043</v>
      </c>
    </row>
    <row r="359" spans="1:32" x14ac:dyDescent="0.25">
      <c r="A359">
        <v>358</v>
      </c>
      <c r="B359">
        <v>346</v>
      </c>
      <c r="C359">
        <v>4</v>
      </c>
      <c r="D359" t="s">
        <v>9</v>
      </c>
      <c r="E359" t="s">
        <v>315</v>
      </c>
      <c r="F359" t="s">
        <v>316</v>
      </c>
      <c r="G359" t="s">
        <v>373</v>
      </c>
      <c r="H359" t="s">
        <v>370</v>
      </c>
      <c r="I359" t="s">
        <v>328</v>
      </c>
      <c r="J359" s="113">
        <v>2799</v>
      </c>
      <c r="K359" s="113">
        <v>0</v>
      </c>
      <c r="L359" s="113">
        <v>0</v>
      </c>
      <c r="M359" s="113">
        <v>0</v>
      </c>
      <c r="N359" s="113">
        <v>2012.8280523128237</v>
      </c>
      <c r="O359" s="113">
        <v>7103</v>
      </c>
      <c r="P359" s="132">
        <f t="shared" si="22"/>
        <v>11914.828052312823</v>
      </c>
      <c r="Q359" s="113">
        <v>2799</v>
      </c>
      <c r="R359" s="113">
        <v>0</v>
      </c>
      <c r="S359" s="113">
        <v>0</v>
      </c>
      <c r="T359" s="113">
        <v>0</v>
      </c>
      <c r="U359" s="113">
        <v>2013</v>
      </c>
      <c r="V359" s="113">
        <v>6747.5068068465198</v>
      </c>
      <c r="W359" s="113">
        <v>0</v>
      </c>
      <c r="X359" s="114">
        <f t="shared" si="23"/>
        <v>11559.506806846519</v>
      </c>
      <c r="Y359" s="113">
        <v>2799</v>
      </c>
      <c r="Z359" s="113">
        <v>0</v>
      </c>
      <c r="AA359" s="113">
        <v>0</v>
      </c>
      <c r="AB359" s="113">
        <v>0</v>
      </c>
      <c r="AC359" s="113">
        <v>2013</v>
      </c>
      <c r="AD359" s="113">
        <v>3551</v>
      </c>
      <c r="AE359" s="113">
        <v>142</v>
      </c>
      <c r="AF359" s="115">
        <f t="shared" si="24"/>
        <v>8505</v>
      </c>
    </row>
    <row r="360" spans="1:32" x14ac:dyDescent="0.25">
      <c r="A360" s="108">
        <v>359</v>
      </c>
      <c r="B360" s="108">
        <v>347</v>
      </c>
      <c r="C360" s="108">
        <v>5</v>
      </c>
      <c r="D360" s="108" t="s">
        <v>9</v>
      </c>
      <c r="E360" s="108" t="s">
        <v>315</v>
      </c>
      <c r="F360" s="108" t="s">
        <v>316</v>
      </c>
      <c r="G360" s="108" t="s">
        <v>369</v>
      </c>
      <c r="H360" s="108" t="s">
        <v>372</v>
      </c>
      <c r="I360" s="108" t="s">
        <v>328</v>
      </c>
      <c r="J360" s="133">
        <v>341</v>
      </c>
      <c r="K360" s="133">
        <v>0</v>
      </c>
      <c r="L360" s="133">
        <v>0</v>
      </c>
      <c r="M360" s="133">
        <v>0</v>
      </c>
      <c r="N360" s="133">
        <v>244.52514702010006</v>
      </c>
      <c r="O360" s="133">
        <v>611</v>
      </c>
      <c r="P360" s="132">
        <f t="shared" si="22"/>
        <v>1196.5251470201001</v>
      </c>
      <c r="Q360" s="109">
        <v>341</v>
      </c>
      <c r="R360" s="109">
        <v>0</v>
      </c>
      <c r="S360" s="109">
        <v>0</v>
      </c>
      <c r="T360" s="109">
        <v>0</v>
      </c>
      <c r="U360" s="109">
        <v>245</v>
      </c>
      <c r="V360" s="109">
        <v>580.2501360235774</v>
      </c>
      <c r="W360" s="109">
        <v>0</v>
      </c>
      <c r="X360" s="110">
        <f t="shared" si="23"/>
        <v>1166.2501360235774</v>
      </c>
      <c r="Y360" s="111">
        <v>341</v>
      </c>
      <c r="Z360" s="111">
        <v>0</v>
      </c>
      <c r="AA360" s="111">
        <v>0</v>
      </c>
      <c r="AB360" s="111">
        <v>0</v>
      </c>
      <c r="AC360" s="111">
        <v>245</v>
      </c>
      <c r="AD360" s="111">
        <v>305</v>
      </c>
      <c r="AE360" s="111">
        <v>183</v>
      </c>
      <c r="AF360" s="112">
        <f t="shared" si="24"/>
        <v>1074</v>
      </c>
    </row>
    <row r="361" spans="1:32" x14ac:dyDescent="0.25">
      <c r="A361">
        <v>360</v>
      </c>
      <c r="B361">
        <v>348</v>
      </c>
      <c r="C361">
        <v>6</v>
      </c>
      <c r="D361" t="s">
        <v>9</v>
      </c>
      <c r="E361" t="s">
        <v>315</v>
      </c>
      <c r="F361" t="s">
        <v>316</v>
      </c>
      <c r="G361" t="s">
        <v>373</v>
      </c>
      <c r="H361" t="s">
        <v>372</v>
      </c>
      <c r="I361" t="s">
        <v>328</v>
      </c>
      <c r="J361" s="113">
        <v>339</v>
      </c>
      <c r="K361" s="113">
        <v>0</v>
      </c>
      <c r="L361" s="113">
        <v>0</v>
      </c>
      <c r="M361" s="113">
        <v>0</v>
      </c>
      <c r="N361" s="113">
        <v>242.80918107609935</v>
      </c>
      <c r="O361" s="113">
        <v>600</v>
      </c>
      <c r="P361" s="132">
        <f t="shared" si="22"/>
        <v>1181.8091810760993</v>
      </c>
      <c r="Q361" s="113">
        <v>339</v>
      </c>
      <c r="R361" s="113">
        <v>0</v>
      </c>
      <c r="S361" s="113">
        <v>0</v>
      </c>
      <c r="T361" s="113">
        <v>0</v>
      </c>
      <c r="U361" s="113">
        <v>243</v>
      </c>
      <c r="V361" s="113">
        <v>569.98847766946267</v>
      </c>
      <c r="W361" s="113">
        <v>0</v>
      </c>
      <c r="X361" s="114">
        <f t="shared" si="23"/>
        <v>1151.9884776694626</v>
      </c>
      <c r="Y361" s="113">
        <v>339</v>
      </c>
      <c r="Z361" s="113">
        <v>0</v>
      </c>
      <c r="AA361" s="113">
        <v>0</v>
      </c>
      <c r="AB361" s="113">
        <v>0</v>
      </c>
      <c r="AC361" s="113">
        <v>243</v>
      </c>
      <c r="AD361" s="113">
        <v>300</v>
      </c>
      <c r="AE361" s="113">
        <v>183</v>
      </c>
      <c r="AF361" s="115">
        <f t="shared" si="24"/>
        <v>1065</v>
      </c>
    </row>
    <row r="362" spans="1:32" x14ac:dyDescent="0.25">
      <c r="A362" t="s">
        <v>12</v>
      </c>
      <c r="J362" s="137">
        <f>SUBTOTAL(109,pop_pin_target[s_pdi])</f>
        <v>1032941</v>
      </c>
      <c r="K362" s="137">
        <f>SUBTOTAL(109,pop_pin_target[s_ref_nga])</f>
        <v>114324</v>
      </c>
      <c r="L362" s="137">
        <f>SUBTOTAL(109,pop_pin_target[s_ref_car])</f>
        <v>280587</v>
      </c>
      <c r="M362" s="137">
        <f>SUBTOTAL(109,pop_pin_target[s_ref_other])</f>
        <v>26782</v>
      </c>
      <c r="N362" s="137">
        <f>SUBTOTAL(109,pop_pin_target[s_return])</f>
        <v>484042.00000000023</v>
      </c>
      <c r="O362" s="137">
        <f>SUBTOTAL(109,pop_pin_target[s_host])</f>
        <v>1949462</v>
      </c>
      <c r="P362" s="137">
        <f>SUBTOTAL(109,pop_pin_target[s_total])</f>
        <v>3888137.9999999991</v>
      </c>
      <c r="Q362" s="116">
        <f>SUBTOTAL(109,pop_pin_target[n_pdi])</f>
        <v>1014795</v>
      </c>
      <c r="R362" s="116">
        <f>SUBTOTAL(109,pop_pin_target[n_ref_nga])</f>
        <v>114324</v>
      </c>
      <c r="S362" s="116">
        <f>SUBTOTAL(109,pop_pin_target[n_ref_car])</f>
        <v>280587</v>
      </c>
      <c r="T362" s="116">
        <f>SUBTOTAL(109,pop_pin_target[n_ref_other])</f>
        <v>26164</v>
      </c>
      <c r="U362" s="116">
        <f>SUBTOTAL(109,pop_pin_target[n_return])</f>
        <v>484038</v>
      </c>
      <c r="V362" s="116">
        <f>SUBTOTAL(109,pop_pin_target[n_host])</f>
        <v>1811354.8004999994</v>
      </c>
      <c r="W362" s="116">
        <f>SUBTOTAL(109,pop_pin_target[n_other])</f>
        <v>674979.70367934648</v>
      </c>
      <c r="X362" s="114">
        <f>SUBTOTAL(109,pop_pin_target[pin])</f>
        <v>4406242.5041793464</v>
      </c>
      <c r="Y362" s="116">
        <f>SUBTOTAL(109,pop_pin_target[t_pdi])</f>
        <v>864367</v>
      </c>
      <c r="Z362" s="116">
        <f>SUBTOTAL(109,pop_pin_target[t_ref_nga])</f>
        <v>91460</v>
      </c>
      <c r="AA362" s="116">
        <f>SUBTOTAL(109,pop_pin_target[t_ref_car])</f>
        <v>224469</v>
      </c>
      <c r="AB362" s="116">
        <f>SUBTOTAL(109,pop_pin_target[t_ref_other])</f>
        <v>20931</v>
      </c>
      <c r="AC362" s="116">
        <f>SUBTOTAL(109,pop_pin_target[t_return])</f>
        <v>458090</v>
      </c>
      <c r="AD362" s="116">
        <f>SUBTOTAL(109,pop_pin_target[t_host])</f>
        <v>1006188</v>
      </c>
      <c r="AE362" s="116">
        <f>SUBTOTAL(109,pop_pin_target[t_other])</f>
        <v>359330</v>
      </c>
      <c r="AF362" s="115">
        <f>SUBTOTAL(109,pop_pin_target[target])</f>
        <v>3024835</v>
      </c>
    </row>
  </sheetData>
  <phoneticPr fontId="4"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F9243-F06B-4834-9AC7-80918DD7AC64}">
  <dimension ref="A2:AM364"/>
  <sheetViews>
    <sheetView topLeftCell="R3" zoomScale="55" zoomScaleNormal="55" workbookViewId="0">
      <selection activeCell="L336" sqref="L336"/>
    </sheetView>
  </sheetViews>
  <sheetFormatPr defaultRowHeight="15" x14ac:dyDescent="0.25"/>
  <cols>
    <col min="1" max="1" width="5.5703125" customWidth="1"/>
    <col min="2" max="2" width="15" bestFit="1" customWidth="1"/>
    <col min="3" max="3" width="20.7109375" bestFit="1" customWidth="1"/>
    <col min="4" max="4" width="18.7109375" customWidth="1"/>
    <col min="5" max="5" width="8.85546875" customWidth="1"/>
    <col min="6" max="6" width="10.5703125" bestFit="1" customWidth="1"/>
    <col min="7" max="7" width="10.85546875" customWidth="1"/>
    <col min="8" max="8" width="14.7109375" bestFit="1" customWidth="1"/>
    <col min="9" max="9" width="15.7109375" bestFit="1" customWidth="1"/>
    <col min="10" max="10" width="15.5703125" customWidth="1"/>
    <col min="11" max="11" width="15" customWidth="1"/>
    <col min="12" max="12" width="17.7109375" customWidth="1"/>
    <col min="13" max="13" width="14.42578125" bestFit="1" customWidth="1"/>
    <col min="14" max="14" width="16.28515625" bestFit="1" customWidth="1"/>
    <col min="15" max="15" width="16.28515625" style="143" bestFit="1" customWidth="1"/>
    <col min="16" max="16" width="19.42578125" customWidth="1"/>
    <col min="17" max="17" width="16.28515625" bestFit="1" customWidth="1"/>
    <col min="18" max="18" width="20.28515625" customWidth="1"/>
    <col min="19" max="19" width="16.28515625" bestFit="1" customWidth="1"/>
    <col min="20" max="20" width="14.42578125" bestFit="1" customWidth="1"/>
    <col min="21" max="21" width="16.140625" customWidth="1"/>
    <col min="22" max="22" width="20.5703125" customWidth="1"/>
    <col min="23" max="23" width="22.140625" customWidth="1"/>
    <col min="24" max="24" width="24.7109375" customWidth="1"/>
    <col min="25" max="25" width="16.42578125" customWidth="1"/>
    <col min="26" max="26" width="16.28515625" bestFit="1" customWidth="1"/>
    <col min="27" max="27" width="16.7109375" style="143" bestFit="1" customWidth="1"/>
    <col min="28" max="28" width="21" customWidth="1"/>
    <col min="29" max="29" width="16.5703125" customWidth="1"/>
    <col min="30" max="30" width="21.85546875" customWidth="1"/>
    <col min="31" max="31" width="16.28515625" bestFit="1" customWidth="1"/>
    <col min="32" max="32" width="15.28515625" customWidth="1"/>
    <col min="33" max="33" width="17.42578125" customWidth="1"/>
    <col min="34" max="34" width="22.140625" customWidth="1"/>
    <col min="35" max="35" width="23.5703125" customWidth="1"/>
    <col min="36" max="36" width="27.28515625" customWidth="1"/>
    <col min="37" max="37" width="18.42578125" customWidth="1"/>
    <col min="38" max="38" width="15.140625" bestFit="1" customWidth="1"/>
    <col min="39" max="39" width="16.7109375" style="143" bestFit="1" customWidth="1"/>
  </cols>
  <sheetData>
    <row r="2" spans="1:39" ht="30" customHeight="1" x14ac:dyDescent="0.25">
      <c r="A2" s="117"/>
      <c r="B2" s="117"/>
      <c r="C2" s="117"/>
      <c r="D2" s="117"/>
      <c r="E2" s="117"/>
      <c r="F2" s="117"/>
      <c r="G2" s="117"/>
      <c r="H2" s="117"/>
      <c r="I2" s="148" t="s">
        <v>394</v>
      </c>
      <c r="J2" s="148"/>
      <c r="K2" s="148"/>
      <c r="L2" s="148"/>
      <c r="M2" s="148"/>
      <c r="N2" s="148"/>
      <c r="O2" s="148"/>
      <c r="P2" s="149" t="s">
        <v>395</v>
      </c>
      <c r="Q2" s="149"/>
      <c r="R2" s="149"/>
      <c r="S2" s="149"/>
      <c r="T2" s="149"/>
      <c r="U2" s="149"/>
      <c r="V2" s="149"/>
      <c r="W2" s="149"/>
      <c r="X2" s="149"/>
      <c r="Y2" s="149"/>
      <c r="Z2" s="149"/>
      <c r="AA2" s="149"/>
      <c r="AB2" s="150" t="s">
        <v>396</v>
      </c>
      <c r="AC2" s="151"/>
      <c r="AD2" s="151"/>
      <c r="AE2" s="151"/>
      <c r="AF2" s="151"/>
      <c r="AG2" s="151"/>
      <c r="AH2" s="151"/>
      <c r="AI2" s="151"/>
      <c r="AJ2" s="151"/>
      <c r="AK2" s="151"/>
      <c r="AL2" s="151"/>
      <c r="AM2" s="151"/>
    </row>
    <row r="3" spans="1:39" x14ac:dyDescent="0.25">
      <c r="A3" t="s">
        <v>397</v>
      </c>
      <c r="B3" t="s">
        <v>195</v>
      </c>
      <c r="C3" t="s">
        <v>196</v>
      </c>
      <c r="D3" t="s">
        <v>197</v>
      </c>
      <c r="E3" t="s">
        <v>366</v>
      </c>
      <c r="F3" t="s">
        <v>367</v>
      </c>
      <c r="G3" t="s">
        <v>368</v>
      </c>
      <c r="H3" t="s">
        <v>338</v>
      </c>
      <c r="I3" s="97" t="s">
        <v>391</v>
      </c>
      <c r="J3" s="97" t="s">
        <v>398</v>
      </c>
      <c r="K3" s="97" t="s">
        <v>399</v>
      </c>
      <c r="L3" s="97" t="s">
        <v>400</v>
      </c>
      <c r="M3" s="97" t="s">
        <v>401</v>
      </c>
      <c r="N3" s="97" t="s">
        <v>402</v>
      </c>
      <c r="O3" s="118" t="s">
        <v>403</v>
      </c>
      <c r="P3" t="s">
        <v>429</v>
      </c>
      <c r="Q3" t="s">
        <v>409</v>
      </c>
      <c r="R3" t="s">
        <v>410</v>
      </c>
      <c r="S3" t="s">
        <v>411</v>
      </c>
      <c r="T3" t="s">
        <v>412</v>
      </c>
      <c r="U3" t="s">
        <v>413</v>
      </c>
      <c r="V3" t="s">
        <v>414</v>
      </c>
      <c r="W3" t="s">
        <v>415</v>
      </c>
      <c r="X3" t="s">
        <v>416</v>
      </c>
      <c r="Y3" t="s">
        <v>417</v>
      </c>
      <c r="Z3" t="s">
        <v>418</v>
      </c>
      <c r="AA3" s="119" t="s">
        <v>404</v>
      </c>
      <c r="AB3" t="s">
        <v>430</v>
      </c>
      <c r="AC3" t="s">
        <v>419</v>
      </c>
      <c r="AD3" t="s">
        <v>420</v>
      </c>
      <c r="AE3" t="s">
        <v>421</v>
      </c>
      <c r="AF3" t="s">
        <v>422</v>
      </c>
      <c r="AG3" t="s">
        <v>423</v>
      </c>
      <c r="AH3" t="s">
        <v>424</v>
      </c>
      <c r="AI3" t="s">
        <v>425</v>
      </c>
      <c r="AJ3" t="s">
        <v>426</v>
      </c>
      <c r="AK3" t="s">
        <v>427</v>
      </c>
      <c r="AL3" t="s">
        <v>428</v>
      </c>
      <c r="AM3" s="129" t="s">
        <v>405</v>
      </c>
    </row>
    <row r="4" spans="1:39" ht="15.75" x14ac:dyDescent="0.25">
      <c r="A4">
        <v>1</v>
      </c>
      <c r="B4" t="s">
        <v>0</v>
      </c>
      <c r="C4" t="s">
        <v>200</v>
      </c>
      <c r="D4" t="s">
        <v>201</v>
      </c>
      <c r="E4" t="s">
        <v>369</v>
      </c>
      <c r="F4" t="s">
        <v>371</v>
      </c>
      <c r="G4">
        <v>49396</v>
      </c>
      <c r="H4" t="s">
        <v>326</v>
      </c>
      <c r="I4" s="120">
        <v>0</v>
      </c>
      <c r="J4" s="120">
        <v>0</v>
      </c>
      <c r="K4" s="120">
        <v>356</v>
      </c>
      <c r="L4" s="120">
        <v>0</v>
      </c>
      <c r="M4" s="120">
        <v>0</v>
      </c>
      <c r="N4" s="120">
        <v>494</v>
      </c>
      <c r="O4" s="121">
        <f>SUM(I4:N4)</f>
        <v>850</v>
      </c>
      <c r="P4" s="120">
        <v>0</v>
      </c>
      <c r="Q4" s="120">
        <v>0</v>
      </c>
      <c r="R4" s="120">
        <v>2922</v>
      </c>
      <c r="S4" s="120">
        <v>0</v>
      </c>
      <c r="T4" s="120">
        <v>1163</v>
      </c>
      <c r="U4" s="120">
        <v>0</v>
      </c>
      <c r="V4" s="120">
        <v>0</v>
      </c>
      <c r="W4" s="120">
        <v>0</v>
      </c>
      <c r="X4" s="120">
        <v>504</v>
      </c>
      <c r="Y4" s="120">
        <v>0</v>
      </c>
      <c r="Z4" s="120">
        <v>0</v>
      </c>
      <c r="AA4" s="122">
        <v>4745.2556854911636</v>
      </c>
      <c r="AB4" s="120">
        <v>0</v>
      </c>
      <c r="AC4" s="120">
        <v>0</v>
      </c>
      <c r="AD4" s="120">
        <v>731</v>
      </c>
      <c r="AE4" s="120">
        <v>0</v>
      </c>
      <c r="AF4" s="120">
        <v>349</v>
      </c>
      <c r="AG4" s="120">
        <v>0</v>
      </c>
      <c r="AH4" s="120">
        <v>0</v>
      </c>
      <c r="AI4" s="120">
        <v>0</v>
      </c>
      <c r="AJ4" s="120">
        <v>404</v>
      </c>
      <c r="AK4" s="120">
        <v>0</v>
      </c>
      <c r="AL4" s="120">
        <v>0</v>
      </c>
      <c r="AM4" s="130">
        <v>1135</v>
      </c>
    </row>
    <row r="5" spans="1:39" ht="15.75" x14ac:dyDescent="0.25">
      <c r="A5">
        <v>2</v>
      </c>
      <c r="B5" t="s">
        <v>0</v>
      </c>
      <c r="C5" t="s">
        <v>200</v>
      </c>
      <c r="D5" t="s">
        <v>201</v>
      </c>
      <c r="E5" t="s">
        <v>373</v>
      </c>
      <c r="F5" t="s">
        <v>371</v>
      </c>
      <c r="G5">
        <v>47082</v>
      </c>
      <c r="H5" t="s">
        <v>326</v>
      </c>
      <c r="I5" s="120">
        <v>0</v>
      </c>
      <c r="J5" s="120">
        <v>0</v>
      </c>
      <c r="K5" s="120">
        <v>369</v>
      </c>
      <c r="L5" s="120">
        <v>0</v>
      </c>
      <c r="M5" s="120">
        <v>0</v>
      </c>
      <c r="N5" s="120">
        <v>471</v>
      </c>
      <c r="O5" s="121">
        <f t="shared" ref="O5:O68" si="0">SUM(I5:N5)</f>
        <v>840</v>
      </c>
      <c r="P5" s="120">
        <v>0</v>
      </c>
      <c r="Q5" s="120">
        <v>0</v>
      </c>
      <c r="R5" s="120">
        <v>2785</v>
      </c>
      <c r="S5" s="120">
        <v>0</v>
      </c>
      <c r="T5" s="120">
        <v>1117</v>
      </c>
      <c r="U5" s="120">
        <v>0</v>
      </c>
      <c r="V5" s="120">
        <v>0</v>
      </c>
      <c r="W5" s="120">
        <v>0</v>
      </c>
      <c r="X5" s="120">
        <v>510</v>
      </c>
      <c r="Y5" s="120">
        <v>0</v>
      </c>
      <c r="Z5" s="120">
        <v>0</v>
      </c>
      <c r="AA5" s="122">
        <v>4553.1892352820541</v>
      </c>
      <c r="AB5" s="120">
        <v>0</v>
      </c>
      <c r="AC5" s="120">
        <v>0</v>
      </c>
      <c r="AD5" s="120">
        <v>696</v>
      </c>
      <c r="AE5" s="120">
        <v>0</v>
      </c>
      <c r="AF5" s="120">
        <v>335</v>
      </c>
      <c r="AG5" s="120">
        <v>0</v>
      </c>
      <c r="AH5" s="120">
        <v>0</v>
      </c>
      <c r="AI5" s="120">
        <v>0</v>
      </c>
      <c r="AJ5" s="120">
        <v>408</v>
      </c>
      <c r="AK5" s="120">
        <v>0</v>
      </c>
      <c r="AL5" s="120">
        <v>0</v>
      </c>
      <c r="AM5" s="131">
        <v>1104</v>
      </c>
    </row>
    <row r="6" spans="1:39" ht="15.75" x14ac:dyDescent="0.25">
      <c r="A6">
        <v>3</v>
      </c>
      <c r="B6" t="s">
        <v>0</v>
      </c>
      <c r="C6" t="s">
        <v>200</v>
      </c>
      <c r="D6" t="s">
        <v>201</v>
      </c>
      <c r="E6" t="s">
        <v>369</v>
      </c>
      <c r="F6" t="s">
        <v>370</v>
      </c>
      <c r="G6">
        <v>47639</v>
      </c>
      <c r="H6" t="s">
        <v>326</v>
      </c>
      <c r="I6" s="120">
        <v>0</v>
      </c>
      <c r="J6" s="120">
        <v>0</v>
      </c>
      <c r="K6" s="120">
        <v>246</v>
      </c>
      <c r="L6" s="120">
        <v>0</v>
      </c>
      <c r="M6" s="120">
        <v>0</v>
      </c>
      <c r="N6" s="120">
        <v>476</v>
      </c>
      <c r="O6" s="121">
        <f t="shared" si="0"/>
        <v>722</v>
      </c>
      <c r="P6" s="120">
        <v>0</v>
      </c>
      <c r="Q6" s="120">
        <v>0</v>
      </c>
      <c r="R6" s="120">
        <v>2818</v>
      </c>
      <c r="S6" s="120">
        <v>0</v>
      </c>
      <c r="T6" s="120">
        <v>1042</v>
      </c>
      <c r="U6" s="120">
        <v>0</v>
      </c>
      <c r="V6" s="120">
        <v>0</v>
      </c>
      <c r="W6" s="120">
        <v>0</v>
      </c>
      <c r="X6" s="120">
        <v>389</v>
      </c>
      <c r="Y6" s="120">
        <v>0</v>
      </c>
      <c r="Z6" s="120">
        <v>0</v>
      </c>
      <c r="AA6" s="122">
        <v>4483.2440693708932</v>
      </c>
      <c r="AB6" s="120">
        <v>0</v>
      </c>
      <c r="AC6" s="120">
        <v>0</v>
      </c>
      <c r="AD6" s="120">
        <v>705</v>
      </c>
      <c r="AE6" s="120">
        <v>0</v>
      </c>
      <c r="AF6" s="120">
        <v>313</v>
      </c>
      <c r="AG6" s="120">
        <v>0</v>
      </c>
      <c r="AH6" s="120">
        <v>0</v>
      </c>
      <c r="AI6" s="120">
        <v>0</v>
      </c>
      <c r="AJ6" s="120">
        <v>311</v>
      </c>
      <c r="AK6" s="120">
        <v>0</v>
      </c>
      <c r="AL6" s="120">
        <v>0</v>
      </c>
      <c r="AM6" s="131">
        <v>1016</v>
      </c>
    </row>
    <row r="7" spans="1:39" ht="15.75" x14ac:dyDescent="0.25">
      <c r="A7">
        <v>4</v>
      </c>
      <c r="B7" t="s">
        <v>0</v>
      </c>
      <c r="C7" t="s">
        <v>200</v>
      </c>
      <c r="D7" t="s">
        <v>201</v>
      </c>
      <c r="E7" t="s">
        <v>373</v>
      </c>
      <c r="F7" t="s">
        <v>370</v>
      </c>
      <c r="G7">
        <v>44689</v>
      </c>
      <c r="H7" t="s">
        <v>326</v>
      </c>
      <c r="I7" s="120">
        <v>0</v>
      </c>
      <c r="J7" s="120">
        <v>0</v>
      </c>
      <c r="K7" s="120">
        <v>112</v>
      </c>
      <c r="L7" s="120">
        <v>0</v>
      </c>
      <c r="M7" s="120">
        <v>0</v>
      </c>
      <c r="N7" s="120">
        <v>447</v>
      </c>
      <c r="O7" s="121">
        <f t="shared" si="0"/>
        <v>559</v>
      </c>
      <c r="P7" s="120">
        <v>0</v>
      </c>
      <c r="Q7" s="120">
        <v>0</v>
      </c>
      <c r="R7" s="120">
        <v>2644</v>
      </c>
      <c r="S7" s="120">
        <v>0</v>
      </c>
      <c r="T7" s="120">
        <v>0</v>
      </c>
      <c r="U7" s="120">
        <v>0</v>
      </c>
      <c r="V7" s="120">
        <v>0</v>
      </c>
      <c r="W7" s="120">
        <v>0</v>
      </c>
      <c r="X7" s="120">
        <v>246</v>
      </c>
      <c r="Y7" s="120">
        <v>0</v>
      </c>
      <c r="Z7" s="120">
        <v>0</v>
      </c>
      <c r="AA7" s="122">
        <v>4083.969898926699</v>
      </c>
      <c r="AB7" s="120">
        <v>0</v>
      </c>
      <c r="AC7" s="120">
        <v>0</v>
      </c>
      <c r="AD7" s="120">
        <v>661</v>
      </c>
      <c r="AE7" s="120">
        <v>0</v>
      </c>
      <c r="AF7" s="120">
        <v>0</v>
      </c>
      <c r="AG7" s="120">
        <v>0</v>
      </c>
      <c r="AH7" s="120">
        <v>0</v>
      </c>
      <c r="AI7" s="120">
        <v>0</v>
      </c>
      <c r="AJ7" s="120">
        <v>197</v>
      </c>
      <c r="AK7" s="120">
        <v>0</v>
      </c>
      <c r="AL7" s="120">
        <v>0</v>
      </c>
      <c r="AM7" s="131">
        <v>858</v>
      </c>
    </row>
    <row r="8" spans="1:39" ht="15.75" x14ac:dyDescent="0.25">
      <c r="A8">
        <v>5</v>
      </c>
      <c r="B8" t="s">
        <v>0</v>
      </c>
      <c r="C8" t="s">
        <v>200</v>
      </c>
      <c r="D8" t="s">
        <v>201</v>
      </c>
      <c r="E8" t="s">
        <v>369</v>
      </c>
      <c r="F8" t="s">
        <v>372</v>
      </c>
      <c r="G8">
        <v>3820</v>
      </c>
      <c r="H8" t="s">
        <v>326</v>
      </c>
      <c r="I8" s="120">
        <v>0</v>
      </c>
      <c r="J8" s="120">
        <v>0</v>
      </c>
      <c r="K8" s="120">
        <v>22</v>
      </c>
      <c r="L8" s="120">
        <v>0</v>
      </c>
      <c r="M8" s="120">
        <v>0</v>
      </c>
      <c r="N8" s="120">
        <v>38</v>
      </c>
      <c r="O8" s="121">
        <f t="shared" si="0"/>
        <v>60</v>
      </c>
      <c r="P8" s="120">
        <v>0</v>
      </c>
      <c r="Q8" s="120">
        <v>0</v>
      </c>
      <c r="R8" s="120">
        <v>226</v>
      </c>
      <c r="S8" s="120">
        <v>0</v>
      </c>
      <c r="T8" s="120">
        <v>0</v>
      </c>
      <c r="U8" s="120">
        <v>0</v>
      </c>
      <c r="V8" s="120">
        <v>0</v>
      </c>
      <c r="W8" s="120">
        <v>0</v>
      </c>
      <c r="X8" s="120">
        <v>33</v>
      </c>
      <c r="Y8" s="120">
        <v>0</v>
      </c>
      <c r="Z8" s="120">
        <v>0</v>
      </c>
      <c r="AA8" s="122">
        <v>360.30046164422981</v>
      </c>
      <c r="AB8" s="120">
        <v>0</v>
      </c>
      <c r="AC8" s="120">
        <v>0</v>
      </c>
      <c r="AD8" s="120">
        <v>56</v>
      </c>
      <c r="AE8" s="120">
        <v>0</v>
      </c>
      <c r="AF8" s="120">
        <v>0</v>
      </c>
      <c r="AG8" s="120">
        <v>0</v>
      </c>
      <c r="AH8" s="120">
        <v>0</v>
      </c>
      <c r="AI8" s="120">
        <v>0</v>
      </c>
      <c r="AJ8" s="120">
        <v>27</v>
      </c>
      <c r="AK8" s="120">
        <v>0</v>
      </c>
      <c r="AL8" s="120">
        <v>0</v>
      </c>
      <c r="AM8" s="131">
        <v>83</v>
      </c>
    </row>
    <row r="9" spans="1:39" ht="15.75" x14ac:dyDescent="0.25">
      <c r="A9">
        <v>6</v>
      </c>
      <c r="B9" t="s">
        <v>0</v>
      </c>
      <c r="C9" t="s">
        <v>200</v>
      </c>
      <c r="D9" t="s">
        <v>201</v>
      </c>
      <c r="E9" t="s">
        <v>373</v>
      </c>
      <c r="F9" t="s">
        <v>372</v>
      </c>
      <c r="G9">
        <v>3725</v>
      </c>
      <c r="H9" t="s">
        <v>326</v>
      </c>
      <c r="I9" s="120">
        <v>0</v>
      </c>
      <c r="J9" s="120">
        <v>0</v>
      </c>
      <c r="K9" s="120">
        <v>19</v>
      </c>
      <c r="L9" s="120">
        <v>0</v>
      </c>
      <c r="M9" s="120">
        <v>0</v>
      </c>
      <c r="N9" s="120">
        <v>37</v>
      </c>
      <c r="O9" s="121">
        <f t="shared" si="0"/>
        <v>56</v>
      </c>
      <c r="P9" s="120">
        <v>0</v>
      </c>
      <c r="Q9" s="120">
        <v>0</v>
      </c>
      <c r="R9" s="120">
        <v>220</v>
      </c>
      <c r="S9" s="120">
        <v>0</v>
      </c>
      <c r="T9" s="120">
        <v>0</v>
      </c>
      <c r="U9" s="120">
        <v>0</v>
      </c>
      <c r="V9" s="120">
        <v>0</v>
      </c>
      <c r="W9" s="120">
        <v>0</v>
      </c>
      <c r="X9" s="120">
        <v>30</v>
      </c>
      <c r="Y9" s="120">
        <v>0</v>
      </c>
      <c r="Z9" s="120">
        <v>0</v>
      </c>
      <c r="AA9" s="122">
        <v>349.5506492849604</v>
      </c>
      <c r="AB9" s="120">
        <v>0</v>
      </c>
      <c r="AC9" s="120">
        <v>0</v>
      </c>
      <c r="AD9" s="120">
        <v>55</v>
      </c>
      <c r="AE9" s="120">
        <v>0</v>
      </c>
      <c r="AF9" s="120">
        <v>0</v>
      </c>
      <c r="AG9" s="120">
        <v>0</v>
      </c>
      <c r="AH9" s="120">
        <v>0</v>
      </c>
      <c r="AI9" s="120">
        <v>0</v>
      </c>
      <c r="AJ9" s="120">
        <v>24</v>
      </c>
      <c r="AK9" s="120">
        <v>0</v>
      </c>
      <c r="AL9" s="120">
        <v>0</v>
      </c>
      <c r="AM9" s="131">
        <v>79</v>
      </c>
    </row>
    <row r="10" spans="1:39" ht="15.75" x14ac:dyDescent="0.25">
      <c r="A10">
        <v>7</v>
      </c>
      <c r="B10" t="s">
        <v>0</v>
      </c>
      <c r="C10" t="s">
        <v>202</v>
      </c>
      <c r="D10" t="s">
        <v>203</v>
      </c>
      <c r="E10" t="s">
        <v>369</v>
      </c>
      <c r="F10" t="s">
        <v>371</v>
      </c>
      <c r="G10">
        <v>32880</v>
      </c>
      <c r="H10" t="s">
        <v>326</v>
      </c>
      <c r="I10" s="120">
        <v>0</v>
      </c>
      <c r="J10" s="120">
        <v>0</v>
      </c>
      <c r="K10" s="120">
        <v>0</v>
      </c>
      <c r="L10" s="120">
        <v>0</v>
      </c>
      <c r="M10" s="120">
        <v>0</v>
      </c>
      <c r="N10" s="120">
        <v>0</v>
      </c>
      <c r="O10" s="121">
        <f t="shared" si="0"/>
        <v>0</v>
      </c>
      <c r="P10" s="120">
        <v>0</v>
      </c>
      <c r="Q10" s="120">
        <v>0</v>
      </c>
      <c r="R10" s="120">
        <v>2257</v>
      </c>
      <c r="S10" s="120">
        <v>0</v>
      </c>
      <c r="T10" s="120">
        <v>782</v>
      </c>
      <c r="U10" s="120">
        <v>0</v>
      </c>
      <c r="V10" s="120">
        <v>0</v>
      </c>
      <c r="W10" s="120">
        <v>0</v>
      </c>
      <c r="X10" s="120">
        <v>0</v>
      </c>
      <c r="Y10" s="120">
        <v>0</v>
      </c>
      <c r="Z10" s="120">
        <v>0</v>
      </c>
      <c r="AA10" s="122">
        <v>2581.1904761904761</v>
      </c>
      <c r="AB10" s="120">
        <v>0</v>
      </c>
      <c r="AC10" s="120">
        <v>0</v>
      </c>
      <c r="AD10" s="120">
        <v>564</v>
      </c>
      <c r="AE10" s="120">
        <v>0</v>
      </c>
      <c r="AF10" s="120">
        <v>235</v>
      </c>
      <c r="AG10" s="120">
        <v>0</v>
      </c>
      <c r="AH10" s="120">
        <v>0</v>
      </c>
      <c r="AI10" s="120">
        <v>0</v>
      </c>
      <c r="AJ10" s="120">
        <v>0</v>
      </c>
      <c r="AK10" s="120">
        <v>0</v>
      </c>
      <c r="AL10" s="120">
        <v>0</v>
      </c>
      <c r="AM10" s="131">
        <v>564</v>
      </c>
    </row>
    <row r="11" spans="1:39" ht="15.75" x14ac:dyDescent="0.25">
      <c r="A11">
        <v>8</v>
      </c>
      <c r="B11" t="s">
        <v>0</v>
      </c>
      <c r="C11" t="s">
        <v>202</v>
      </c>
      <c r="D11" t="s">
        <v>203</v>
      </c>
      <c r="E11" t="s">
        <v>373</v>
      </c>
      <c r="F11" t="s">
        <v>371</v>
      </c>
      <c r="G11">
        <v>31340</v>
      </c>
      <c r="H11" t="s">
        <v>326</v>
      </c>
      <c r="I11" s="120">
        <v>0</v>
      </c>
      <c r="J11" s="120">
        <v>0</v>
      </c>
      <c r="K11" s="120">
        <v>0</v>
      </c>
      <c r="L11" s="120">
        <v>0</v>
      </c>
      <c r="M11" s="120">
        <v>0</v>
      </c>
      <c r="N11" s="120">
        <v>0</v>
      </c>
      <c r="O11" s="121">
        <f t="shared" si="0"/>
        <v>0</v>
      </c>
      <c r="P11" s="120">
        <v>0</v>
      </c>
      <c r="Q11" s="120">
        <v>0</v>
      </c>
      <c r="R11" s="120">
        <v>2151</v>
      </c>
      <c r="S11" s="120">
        <v>0</v>
      </c>
      <c r="T11" s="120">
        <v>751</v>
      </c>
      <c r="U11" s="120">
        <v>0</v>
      </c>
      <c r="V11" s="120">
        <v>0</v>
      </c>
      <c r="W11" s="120">
        <v>0</v>
      </c>
      <c r="X11" s="120">
        <v>0</v>
      </c>
      <c r="Y11" s="120">
        <v>0</v>
      </c>
      <c r="Z11" s="120">
        <v>0</v>
      </c>
      <c r="AA11" s="122">
        <v>2458.2766439909296</v>
      </c>
      <c r="AB11" s="120">
        <v>0</v>
      </c>
      <c r="AC11" s="120">
        <v>0</v>
      </c>
      <c r="AD11" s="120">
        <v>538</v>
      </c>
      <c r="AE11" s="120">
        <v>0</v>
      </c>
      <c r="AF11" s="120">
        <v>225</v>
      </c>
      <c r="AG11" s="120">
        <v>0</v>
      </c>
      <c r="AH11" s="120">
        <v>0</v>
      </c>
      <c r="AI11" s="120">
        <v>0</v>
      </c>
      <c r="AJ11" s="120">
        <v>0</v>
      </c>
      <c r="AK11" s="120">
        <v>0</v>
      </c>
      <c r="AL11" s="120">
        <v>0</v>
      </c>
      <c r="AM11" s="131">
        <v>538</v>
      </c>
    </row>
    <row r="12" spans="1:39" ht="15.75" x14ac:dyDescent="0.25">
      <c r="A12">
        <v>9</v>
      </c>
      <c r="B12" t="s">
        <v>0</v>
      </c>
      <c r="C12" t="s">
        <v>202</v>
      </c>
      <c r="D12" t="s">
        <v>203</v>
      </c>
      <c r="E12" t="s">
        <v>369</v>
      </c>
      <c r="F12" t="s">
        <v>370</v>
      </c>
      <c r="G12">
        <v>31710</v>
      </c>
      <c r="H12" t="s">
        <v>326</v>
      </c>
      <c r="I12" s="120">
        <v>0</v>
      </c>
      <c r="J12" s="120">
        <v>0</v>
      </c>
      <c r="K12" s="120">
        <v>0</v>
      </c>
      <c r="L12" s="120">
        <v>0</v>
      </c>
      <c r="M12" s="120">
        <v>0</v>
      </c>
      <c r="N12" s="120">
        <v>0</v>
      </c>
      <c r="O12" s="121">
        <f t="shared" si="0"/>
        <v>0</v>
      </c>
      <c r="P12" s="120">
        <v>0</v>
      </c>
      <c r="Q12" s="120">
        <v>0</v>
      </c>
      <c r="R12" s="120">
        <v>2177</v>
      </c>
      <c r="S12" s="120">
        <v>0</v>
      </c>
      <c r="T12" s="120">
        <v>700</v>
      </c>
      <c r="U12" s="120">
        <v>0</v>
      </c>
      <c r="V12" s="120">
        <v>0</v>
      </c>
      <c r="W12" s="120">
        <v>0</v>
      </c>
      <c r="X12" s="120">
        <v>0</v>
      </c>
      <c r="Y12" s="120">
        <v>0</v>
      </c>
      <c r="Z12" s="120">
        <v>0</v>
      </c>
      <c r="AA12" s="122">
        <v>2488.1746031746034</v>
      </c>
      <c r="AB12" s="120">
        <v>0</v>
      </c>
      <c r="AC12" s="120">
        <v>0</v>
      </c>
      <c r="AD12" s="120">
        <v>544</v>
      </c>
      <c r="AE12" s="120">
        <v>0</v>
      </c>
      <c r="AF12" s="120">
        <v>210</v>
      </c>
      <c r="AG12" s="120">
        <v>0</v>
      </c>
      <c r="AH12" s="120">
        <v>0</v>
      </c>
      <c r="AI12" s="120">
        <v>0</v>
      </c>
      <c r="AJ12" s="120">
        <v>0</v>
      </c>
      <c r="AK12" s="120">
        <v>0</v>
      </c>
      <c r="AL12" s="120">
        <v>0</v>
      </c>
      <c r="AM12" s="131">
        <v>544</v>
      </c>
    </row>
    <row r="13" spans="1:39" ht="15.75" x14ac:dyDescent="0.25">
      <c r="A13">
        <v>10</v>
      </c>
      <c r="B13" t="s">
        <v>0</v>
      </c>
      <c r="C13" t="s">
        <v>202</v>
      </c>
      <c r="D13" t="s">
        <v>203</v>
      </c>
      <c r="E13" t="s">
        <v>373</v>
      </c>
      <c r="F13" t="s">
        <v>370</v>
      </c>
      <c r="G13">
        <v>29746</v>
      </c>
      <c r="H13" t="s">
        <v>326</v>
      </c>
      <c r="I13" s="120">
        <v>0</v>
      </c>
      <c r="J13" s="120">
        <v>0</v>
      </c>
      <c r="K13" s="120">
        <v>0</v>
      </c>
      <c r="L13" s="120">
        <v>0</v>
      </c>
      <c r="M13" s="120">
        <v>0</v>
      </c>
      <c r="N13" s="120">
        <v>0</v>
      </c>
      <c r="O13" s="121">
        <f t="shared" si="0"/>
        <v>0</v>
      </c>
      <c r="P13" s="120">
        <v>0</v>
      </c>
      <c r="Q13" s="120">
        <v>0</v>
      </c>
      <c r="R13" s="120">
        <v>2042</v>
      </c>
      <c r="S13" s="120">
        <v>0</v>
      </c>
      <c r="T13" s="120">
        <v>0</v>
      </c>
      <c r="U13" s="120">
        <v>0</v>
      </c>
      <c r="V13" s="120">
        <v>0</v>
      </c>
      <c r="W13" s="120">
        <v>0</v>
      </c>
      <c r="X13" s="120">
        <v>0</v>
      </c>
      <c r="Y13" s="120">
        <v>0</v>
      </c>
      <c r="Z13" s="120">
        <v>0</v>
      </c>
      <c r="AA13" s="122">
        <v>2335.3628117913831</v>
      </c>
      <c r="AB13" s="120">
        <v>0</v>
      </c>
      <c r="AC13" s="120">
        <v>0</v>
      </c>
      <c r="AD13" s="120">
        <v>510</v>
      </c>
      <c r="AE13" s="120">
        <v>0</v>
      </c>
      <c r="AF13" s="120">
        <v>0</v>
      </c>
      <c r="AG13" s="120">
        <v>0</v>
      </c>
      <c r="AH13" s="120">
        <v>0</v>
      </c>
      <c r="AI13" s="120">
        <v>0</v>
      </c>
      <c r="AJ13" s="120">
        <v>0</v>
      </c>
      <c r="AK13" s="120">
        <v>0</v>
      </c>
      <c r="AL13" s="120">
        <v>0</v>
      </c>
      <c r="AM13" s="131">
        <v>510</v>
      </c>
    </row>
    <row r="14" spans="1:39" ht="15.75" x14ac:dyDescent="0.25">
      <c r="A14">
        <v>11</v>
      </c>
      <c r="B14" t="s">
        <v>0</v>
      </c>
      <c r="C14" t="s">
        <v>202</v>
      </c>
      <c r="D14" t="s">
        <v>203</v>
      </c>
      <c r="E14" t="s">
        <v>369</v>
      </c>
      <c r="F14" t="s">
        <v>372</v>
      </c>
      <c r="G14">
        <v>2543</v>
      </c>
      <c r="H14" t="s">
        <v>326</v>
      </c>
      <c r="I14" s="120">
        <v>0</v>
      </c>
      <c r="J14" s="120">
        <v>0</v>
      </c>
      <c r="K14" s="120">
        <v>0</v>
      </c>
      <c r="L14" s="120">
        <v>0</v>
      </c>
      <c r="M14" s="120">
        <v>0</v>
      </c>
      <c r="N14" s="120">
        <v>0</v>
      </c>
      <c r="O14" s="121">
        <f t="shared" si="0"/>
        <v>0</v>
      </c>
      <c r="P14" s="120">
        <v>0</v>
      </c>
      <c r="Q14" s="120">
        <v>0</v>
      </c>
      <c r="R14" s="120">
        <v>175</v>
      </c>
      <c r="S14" s="120">
        <v>0</v>
      </c>
      <c r="T14" s="120">
        <v>0</v>
      </c>
      <c r="U14" s="120">
        <v>0</v>
      </c>
      <c r="V14" s="120">
        <v>0</v>
      </c>
      <c r="W14" s="120">
        <v>0</v>
      </c>
      <c r="X14" s="120">
        <v>0</v>
      </c>
      <c r="Y14" s="120">
        <v>0</v>
      </c>
      <c r="Z14" s="120">
        <v>0</v>
      </c>
      <c r="AA14" s="122">
        <v>199.31972789115648</v>
      </c>
      <c r="AB14" s="120">
        <v>0</v>
      </c>
      <c r="AC14" s="120">
        <v>0</v>
      </c>
      <c r="AD14" s="120">
        <v>44</v>
      </c>
      <c r="AE14" s="120">
        <v>0</v>
      </c>
      <c r="AF14" s="120">
        <v>0</v>
      </c>
      <c r="AG14" s="120">
        <v>0</v>
      </c>
      <c r="AH14" s="120">
        <v>0</v>
      </c>
      <c r="AI14" s="120">
        <v>0</v>
      </c>
      <c r="AJ14" s="120">
        <v>0</v>
      </c>
      <c r="AK14" s="120">
        <v>0</v>
      </c>
      <c r="AL14" s="120">
        <v>0</v>
      </c>
      <c r="AM14" s="131">
        <v>44</v>
      </c>
    </row>
    <row r="15" spans="1:39" ht="15.75" x14ac:dyDescent="0.25">
      <c r="A15">
        <v>12</v>
      </c>
      <c r="B15" t="s">
        <v>0</v>
      </c>
      <c r="C15" t="s">
        <v>202</v>
      </c>
      <c r="D15" t="s">
        <v>203</v>
      </c>
      <c r="E15" t="s">
        <v>373</v>
      </c>
      <c r="F15" t="s">
        <v>372</v>
      </c>
      <c r="G15">
        <v>2479</v>
      </c>
      <c r="H15" t="s">
        <v>326</v>
      </c>
      <c r="I15" s="120">
        <v>0</v>
      </c>
      <c r="J15" s="120">
        <v>0</v>
      </c>
      <c r="K15" s="120">
        <v>0</v>
      </c>
      <c r="L15" s="120">
        <v>0</v>
      </c>
      <c r="M15" s="120">
        <v>0</v>
      </c>
      <c r="N15" s="120">
        <v>0</v>
      </c>
      <c r="O15" s="121">
        <f t="shared" si="0"/>
        <v>0</v>
      </c>
      <c r="P15" s="120">
        <v>0</v>
      </c>
      <c r="Q15" s="120">
        <v>0</v>
      </c>
      <c r="R15" s="120">
        <v>170</v>
      </c>
      <c r="S15" s="120">
        <v>0</v>
      </c>
      <c r="T15" s="120">
        <v>0</v>
      </c>
      <c r="U15" s="120">
        <v>0</v>
      </c>
      <c r="V15" s="120">
        <v>0</v>
      </c>
      <c r="W15" s="120">
        <v>0</v>
      </c>
      <c r="X15" s="120">
        <v>0</v>
      </c>
      <c r="Y15" s="120">
        <v>0</v>
      </c>
      <c r="Z15" s="120">
        <v>0</v>
      </c>
      <c r="AA15" s="122">
        <v>192.67573696145126</v>
      </c>
      <c r="AB15" s="120">
        <v>0</v>
      </c>
      <c r="AC15" s="120">
        <v>0</v>
      </c>
      <c r="AD15" s="120">
        <v>43</v>
      </c>
      <c r="AE15" s="120">
        <v>0</v>
      </c>
      <c r="AF15" s="120">
        <v>0</v>
      </c>
      <c r="AG15" s="120">
        <v>0</v>
      </c>
      <c r="AH15" s="120">
        <v>0</v>
      </c>
      <c r="AI15" s="120">
        <v>0</v>
      </c>
      <c r="AJ15" s="120">
        <v>0</v>
      </c>
      <c r="AK15" s="120">
        <v>0</v>
      </c>
      <c r="AL15" s="120">
        <v>0</v>
      </c>
      <c r="AM15" s="131">
        <v>43</v>
      </c>
    </row>
    <row r="16" spans="1:39" ht="15.75" x14ac:dyDescent="0.25">
      <c r="A16">
        <v>13</v>
      </c>
      <c r="B16" t="s">
        <v>0</v>
      </c>
      <c r="C16" t="s">
        <v>204</v>
      </c>
      <c r="D16" t="s">
        <v>205</v>
      </c>
      <c r="E16" t="s">
        <v>369</v>
      </c>
      <c r="F16" t="s">
        <v>371</v>
      </c>
      <c r="G16">
        <v>74768</v>
      </c>
      <c r="H16" t="s">
        <v>328</v>
      </c>
      <c r="I16" s="120">
        <v>1107</v>
      </c>
      <c r="J16" s="120">
        <v>0</v>
      </c>
      <c r="K16" s="120">
        <v>0</v>
      </c>
      <c r="L16" s="120">
        <v>289</v>
      </c>
      <c r="M16" s="120">
        <v>0</v>
      </c>
      <c r="N16" s="120">
        <v>2243</v>
      </c>
      <c r="O16" s="121">
        <f t="shared" si="0"/>
        <v>3639</v>
      </c>
      <c r="P16" s="120">
        <v>3350</v>
      </c>
      <c r="Q16" s="120">
        <v>4958</v>
      </c>
      <c r="R16" s="120">
        <v>8524</v>
      </c>
      <c r="S16" s="120">
        <v>0</v>
      </c>
      <c r="T16" s="120">
        <v>1894</v>
      </c>
      <c r="U16" s="120">
        <v>224</v>
      </c>
      <c r="V16" s="120">
        <v>778</v>
      </c>
      <c r="W16" s="120">
        <v>1224</v>
      </c>
      <c r="X16" s="120">
        <v>962</v>
      </c>
      <c r="Y16" s="120">
        <v>224</v>
      </c>
      <c r="Z16" s="120">
        <v>2178</v>
      </c>
      <c r="AA16" s="122">
        <v>3708.4316127563284</v>
      </c>
      <c r="AB16" s="120">
        <v>0</v>
      </c>
      <c r="AC16" s="120">
        <v>0</v>
      </c>
      <c r="AD16" s="120">
        <v>2131</v>
      </c>
      <c r="AE16" s="120">
        <v>0</v>
      </c>
      <c r="AF16" s="120">
        <v>709</v>
      </c>
      <c r="AG16" s="120">
        <v>121</v>
      </c>
      <c r="AH16" s="120">
        <v>420</v>
      </c>
      <c r="AI16" s="120">
        <v>660</v>
      </c>
      <c r="AJ16" s="120">
        <v>769</v>
      </c>
      <c r="AK16" s="120">
        <v>0</v>
      </c>
      <c r="AL16" s="120">
        <v>1800</v>
      </c>
      <c r="AM16" s="131">
        <v>3324</v>
      </c>
    </row>
    <row r="17" spans="1:39" ht="15.75" x14ac:dyDescent="0.25">
      <c r="A17">
        <v>14</v>
      </c>
      <c r="B17" t="s">
        <v>0</v>
      </c>
      <c r="C17" t="s">
        <v>204</v>
      </c>
      <c r="D17" t="s">
        <v>205</v>
      </c>
      <c r="E17" t="s">
        <v>373</v>
      </c>
      <c r="F17" t="s">
        <v>371</v>
      </c>
      <c r="G17">
        <v>71265</v>
      </c>
      <c r="H17" t="s">
        <v>328</v>
      </c>
      <c r="I17" s="120">
        <v>1101</v>
      </c>
      <c r="J17" s="120">
        <v>0</v>
      </c>
      <c r="K17" s="120">
        <v>0</v>
      </c>
      <c r="L17" s="120">
        <v>311</v>
      </c>
      <c r="M17" s="120">
        <v>0</v>
      </c>
      <c r="N17" s="120">
        <v>2138</v>
      </c>
      <c r="O17" s="121">
        <f t="shared" si="0"/>
        <v>3550</v>
      </c>
      <c r="P17" s="120">
        <v>3239</v>
      </c>
      <c r="Q17" s="120">
        <v>4793.7199999999993</v>
      </c>
      <c r="R17" s="120">
        <v>8170</v>
      </c>
      <c r="S17" s="120">
        <v>0</v>
      </c>
      <c r="T17" s="120">
        <v>1819</v>
      </c>
      <c r="U17" s="120">
        <v>214</v>
      </c>
      <c r="V17" s="120">
        <v>764</v>
      </c>
      <c r="W17" s="120">
        <v>76</v>
      </c>
      <c r="X17" s="120">
        <v>952</v>
      </c>
      <c r="Y17" s="120">
        <v>214</v>
      </c>
      <c r="Z17" s="120">
        <v>2109</v>
      </c>
      <c r="AA17" s="122">
        <v>3616.1147666887905</v>
      </c>
      <c r="AB17" s="120">
        <v>0</v>
      </c>
      <c r="AC17" s="120">
        <v>0</v>
      </c>
      <c r="AD17" s="120">
        <v>2043</v>
      </c>
      <c r="AE17" s="120">
        <v>0</v>
      </c>
      <c r="AF17" s="120">
        <v>681</v>
      </c>
      <c r="AG17" s="120">
        <v>115</v>
      </c>
      <c r="AH17" s="120">
        <v>412</v>
      </c>
      <c r="AI17" s="120">
        <v>42</v>
      </c>
      <c r="AJ17" s="120">
        <v>762</v>
      </c>
      <c r="AK17" s="120">
        <v>0</v>
      </c>
      <c r="AL17" s="120">
        <v>1739</v>
      </c>
      <c r="AM17" s="131">
        <v>3221</v>
      </c>
    </row>
    <row r="18" spans="1:39" ht="15.75" x14ac:dyDescent="0.25">
      <c r="A18">
        <v>15</v>
      </c>
      <c r="B18" t="s">
        <v>0</v>
      </c>
      <c r="C18" t="s">
        <v>204</v>
      </c>
      <c r="D18" t="s">
        <v>205</v>
      </c>
      <c r="E18" t="s">
        <v>369</v>
      </c>
      <c r="F18" t="s">
        <v>370</v>
      </c>
      <c r="G18">
        <v>72108</v>
      </c>
      <c r="H18" t="s">
        <v>328</v>
      </c>
      <c r="I18" s="120">
        <v>1429</v>
      </c>
      <c r="J18" s="120">
        <v>0</v>
      </c>
      <c r="K18" s="120">
        <v>0</v>
      </c>
      <c r="L18" s="120">
        <v>343</v>
      </c>
      <c r="M18" s="120">
        <v>0</v>
      </c>
      <c r="N18" s="120">
        <v>2163</v>
      </c>
      <c r="O18" s="121">
        <f t="shared" si="0"/>
        <v>3935</v>
      </c>
      <c r="P18" s="120">
        <v>3592</v>
      </c>
      <c r="Q18" s="120">
        <v>1436.8000000000002</v>
      </c>
      <c r="R18" s="120">
        <v>8582</v>
      </c>
      <c r="S18" s="120">
        <v>0</v>
      </c>
      <c r="T18" s="120">
        <v>1801</v>
      </c>
      <c r="U18" s="120">
        <v>216</v>
      </c>
      <c r="V18" s="120">
        <v>359</v>
      </c>
      <c r="W18" s="120">
        <v>1433</v>
      </c>
      <c r="X18" s="120">
        <v>992</v>
      </c>
      <c r="Y18" s="120">
        <v>216</v>
      </c>
      <c r="Z18" s="120">
        <v>2316</v>
      </c>
      <c r="AA18" s="122">
        <v>4002.4282110704444</v>
      </c>
      <c r="AB18" s="120">
        <v>0</v>
      </c>
      <c r="AC18" s="120">
        <v>0</v>
      </c>
      <c r="AD18" s="120">
        <v>2145</v>
      </c>
      <c r="AE18" s="120">
        <v>0</v>
      </c>
      <c r="AF18" s="120">
        <v>739</v>
      </c>
      <c r="AG18" s="120">
        <v>117</v>
      </c>
      <c r="AH18" s="120">
        <v>194</v>
      </c>
      <c r="AI18" s="120">
        <v>774</v>
      </c>
      <c r="AJ18" s="120">
        <v>793</v>
      </c>
      <c r="AK18" s="120">
        <v>0</v>
      </c>
      <c r="AL18" s="120">
        <v>1879</v>
      </c>
      <c r="AM18" s="131">
        <v>3400</v>
      </c>
    </row>
    <row r="19" spans="1:39" ht="15.75" x14ac:dyDescent="0.25">
      <c r="A19">
        <v>16</v>
      </c>
      <c r="B19" t="s">
        <v>0</v>
      </c>
      <c r="C19" t="s">
        <v>204</v>
      </c>
      <c r="D19" t="s">
        <v>205</v>
      </c>
      <c r="E19" t="s">
        <v>373</v>
      </c>
      <c r="F19" t="s">
        <v>370</v>
      </c>
      <c r="G19">
        <v>67642</v>
      </c>
      <c r="H19" t="s">
        <v>328</v>
      </c>
      <c r="I19" s="120">
        <v>1436</v>
      </c>
      <c r="J19" s="120">
        <v>0</v>
      </c>
      <c r="K19" s="120">
        <v>0</v>
      </c>
      <c r="L19" s="120">
        <v>233</v>
      </c>
      <c r="M19" s="120">
        <v>0</v>
      </c>
      <c r="N19" s="120">
        <v>2029</v>
      </c>
      <c r="O19" s="121">
        <f t="shared" si="0"/>
        <v>3698</v>
      </c>
      <c r="P19" s="120">
        <v>3465</v>
      </c>
      <c r="Q19" s="120">
        <v>1386</v>
      </c>
      <c r="R19" s="120">
        <v>8146</v>
      </c>
      <c r="S19" s="120">
        <v>0</v>
      </c>
      <c r="T19" s="120">
        <v>0</v>
      </c>
      <c r="U19" s="120">
        <v>203</v>
      </c>
      <c r="V19" s="120">
        <v>347</v>
      </c>
      <c r="W19" s="120">
        <v>92</v>
      </c>
      <c r="X19" s="120">
        <v>842</v>
      </c>
      <c r="Y19" s="120">
        <v>203</v>
      </c>
      <c r="Z19" s="120">
        <v>2239</v>
      </c>
      <c r="AA19" s="122">
        <v>3760.7526875066364</v>
      </c>
      <c r="AB19" s="120">
        <v>0</v>
      </c>
      <c r="AC19" s="120">
        <v>0</v>
      </c>
      <c r="AD19" s="120">
        <v>2036</v>
      </c>
      <c r="AE19" s="120">
        <v>0</v>
      </c>
      <c r="AF19" s="120">
        <v>0</v>
      </c>
      <c r="AG19" s="120">
        <v>110</v>
      </c>
      <c r="AH19" s="120">
        <v>188</v>
      </c>
      <c r="AI19" s="120">
        <v>50</v>
      </c>
      <c r="AJ19" s="120">
        <v>673</v>
      </c>
      <c r="AK19" s="120">
        <v>0</v>
      </c>
      <c r="AL19" s="120">
        <v>1808</v>
      </c>
      <c r="AM19" s="131">
        <v>3164</v>
      </c>
    </row>
    <row r="20" spans="1:39" ht="15.75" x14ac:dyDescent="0.25">
      <c r="A20">
        <v>17</v>
      </c>
      <c r="B20" t="s">
        <v>0</v>
      </c>
      <c r="C20" t="s">
        <v>204</v>
      </c>
      <c r="D20" t="s">
        <v>205</v>
      </c>
      <c r="E20" t="s">
        <v>369</v>
      </c>
      <c r="F20" t="s">
        <v>372</v>
      </c>
      <c r="G20">
        <v>5782</v>
      </c>
      <c r="H20" t="s">
        <v>328</v>
      </c>
      <c r="I20" s="120">
        <v>114</v>
      </c>
      <c r="J20" s="120">
        <v>0</v>
      </c>
      <c r="K20" s="120">
        <v>0</v>
      </c>
      <c r="L20" s="120">
        <v>37</v>
      </c>
      <c r="M20" s="120">
        <v>0</v>
      </c>
      <c r="N20" s="120">
        <v>173</v>
      </c>
      <c r="O20" s="121">
        <f t="shared" si="0"/>
        <v>324</v>
      </c>
      <c r="P20" s="120">
        <v>287</v>
      </c>
      <c r="Q20" s="120">
        <v>0</v>
      </c>
      <c r="R20" s="120">
        <v>687</v>
      </c>
      <c r="S20" s="120">
        <v>0</v>
      </c>
      <c r="T20" s="120">
        <v>0</v>
      </c>
      <c r="U20" s="120">
        <v>17</v>
      </c>
      <c r="V20" s="120">
        <v>0</v>
      </c>
      <c r="W20" s="120">
        <v>115</v>
      </c>
      <c r="X20" s="120">
        <v>89</v>
      </c>
      <c r="Y20" s="120">
        <v>17</v>
      </c>
      <c r="Z20" s="120">
        <v>195</v>
      </c>
      <c r="AA20" s="122">
        <v>329.22340668284784</v>
      </c>
      <c r="AB20" s="120">
        <v>0</v>
      </c>
      <c r="AC20" s="120">
        <v>0</v>
      </c>
      <c r="AD20" s="120">
        <v>172</v>
      </c>
      <c r="AE20" s="120">
        <v>0</v>
      </c>
      <c r="AF20" s="120">
        <v>0</v>
      </c>
      <c r="AG20" s="120">
        <v>9</v>
      </c>
      <c r="AH20" s="120">
        <v>0</v>
      </c>
      <c r="AI20" s="120">
        <v>62</v>
      </c>
      <c r="AJ20" s="120">
        <v>72</v>
      </c>
      <c r="AK20" s="120">
        <v>0</v>
      </c>
      <c r="AL20" s="120">
        <v>159</v>
      </c>
      <c r="AM20" s="131">
        <v>289</v>
      </c>
    </row>
    <row r="21" spans="1:39" ht="15.75" x14ac:dyDescent="0.25">
      <c r="A21">
        <v>18</v>
      </c>
      <c r="B21" t="s">
        <v>0</v>
      </c>
      <c r="C21" t="s">
        <v>204</v>
      </c>
      <c r="D21" t="s">
        <v>205</v>
      </c>
      <c r="E21" t="s">
        <v>373</v>
      </c>
      <c r="F21" t="s">
        <v>372</v>
      </c>
      <c r="G21">
        <v>5638</v>
      </c>
      <c r="H21" t="s">
        <v>328</v>
      </c>
      <c r="I21" s="120">
        <v>114</v>
      </c>
      <c r="J21" s="120">
        <v>0</v>
      </c>
      <c r="K21" s="120">
        <v>0</v>
      </c>
      <c r="L21" s="120">
        <v>47</v>
      </c>
      <c r="M21" s="120">
        <v>0</v>
      </c>
      <c r="N21" s="120">
        <v>169</v>
      </c>
      <c r="O21" s="121">
        <f t="shared" si="0"/>
        <v>330</v>
      </c>
      <c r="P21" s="120">
        <v>283</v>
      </c>
      <c r="Q21" s="120">
        <v>0</v>
      </c>
      <c r="R21" s="120">
        <v>673</v>
      </c>
      <c r="S21" s="120">
        <v>0</v>
      </c>
      <c r="T21" s="120">
        <v>0</v>
      </c>
      <c r="U21" s="120">
        <v>17</v>
      </c>
      <c r="V21" s="120">
        <v>0</v>
      </c>
      <c r="W21" s="120">
        <v>8</v>
      </c>
      <c r="X21" s="120">
        <v>98</v>
      </c>
      <c r="Y21" s="120">
        <v>17</v>
      </c>
      <c r="Z21" s="120">
        <v>194</v>
      </c>
      <c r="AA21" s="122">
        <v>335.13931529495068</v>
      </c>
      <c r="AB21" s="120">
        <v>0</v>
      </c>
      <c r="AC21" s="120">
        <v>0</v>
      </c>
      <c r="AD21" s="120">
        <v>169</v>
      </c>
      <c r="AE21" s="120">
        <v>0</v>
      </c>
      <c r="AF21" s="120">
        <v>0</v>
      </c>
      <c r="AG21" s="120">
        <v>9</v>
      </c>
      <c r="AH21" s="120">
        <v>0</v>
      </c>
      <c r="AI21" s="120">
        <v>4</v>
      </c>
      <c r="AJ21" s="120">
        <v>79</v>
      </c>
      <c r="AK21" s="120">
        <v>0</v>
      </c>
      <c r="AL21" s="120">
        <v>158</v>
      </c>
      <c r="AM21" s="131">
        <v>294</v>
      </c>
    </row>
    <row r="22" spans="1:39" ht="15.75" x14ac:dyDescent="0.25">
      <c r="A22">
        <v>19</v>
      </c>
      <c r="B22" t="s">
        <v>0</v>
      </c>
      <c r="C22" t="s">
        <v>206</v>
      </c>
      <c r="D22" t="s">
        <v>207</v>
      </c>
      <c r="E22" t="s">
        <v>369</v>
      </c>
      <c r="F22" t="s">
        <v>371</v>
      </c>
      <c r="G22">
        <v>68442</v>
      </c>
      <c r="H22" t="s">
        <v>326</v>
      </c>
      <c r="I22" s="120">
        <v>0</v>
      </c>
      <c r="J22" s="120">
        <v>0</v>
      </c>
      <c r="K22" s="120">
        <v>17609</v>
      </c>
      <c r="L22" s="120">
        <v>0</v>
      </c>
      <c r="M22" s="120">
        <v>0</v>
      </c>
      <c r="N22" s="120">
        <v>13688</v>
      </c>
      <c r="O22" s="121">
        <f t="shared" si="0"/>
        <v>31297</v>
      </c>
      <c r="P22" s="120">
        <v>0</v>
      </c>
      <c r="Q22" s="120">
        <v>0</v>
      </c>
      <c r="R22" s="120">
        <v>14722</v>
      </c>
      <c r="S22" s="120">
        <v>0</v>
      </c>
      <c r="T22" s="120">
        <v>1302</v>
      </c>
      <c r="U22" s="120">
        <v>0</v>
      </c>
      <c r="V22" s="120">
        <v>0</v>
      </c>
      <c r="W22" s="120">
        <v>0</v>
      </c>
      <c r="X22" s="120">
        <v>21716</v>
      </c>
      <c r="Y22" s="120">
        <v>0</v>
      </c>
      <c r="Z22" s="120">
        <v>0</v>
      </c>
      <c r="AA22" s="122">
        <v>47358.379260579743</v>
      </c>
      <c r="AB22" s="120">
        <v>0</v>
      </c>
      <c r="AC22" s="120">
        <v>0</v>
      </c>
      <c r="AD22" s="120">
        <v>4684</v>
      </c>
      <c r="AE22" s="120">
        <v>0</v>
      </c>
      <c r="AF22" s="120">
        <v>391</v>
      </c>
      <c r="AG22" s="120">
        <v>0</v>
      </c>
      <c r="AH22" s="120">
        <v>0</v>
      </c>
      <c r="AI22" s="120">
        <v>0</v>
      </c>
      <c r="AJ22" s="120">
        <v>17372</v>
      </c>
      <c r="AK22" s="120">
        <v>0</v>
      </c>
      <c r="AL22" s="120">
        <v>0</v>
      </c>
      <c r="AM22" s="131">
        <v>22056</v>
      </c>
    </row>
    <row r="23" spans="1:39" ht="15.75" x14ac:dyDescent="0.25">
      <c r="A23">
        <v>20</v>
      </c>
      <c r="B23" t="s">
        <v>0</v>
      </c>
      <c r="C23" t="s">
        <v>206</v>
      </c>
      <c r="D23" t="s">
        <v>207</v>
      </c>
      <c r="E23" t="s">
        <v>373</v>
      </c>
      <c r="F23" t="s">
        <v>371</v>
      </c>
      <c r="G23">
        <v>65235</v>
      </c>
      <c r="H23" t="s">
        <v>326</v>
      </c>
      <c r="I23" s="120">
        <v>0</v>
      </c>
      <c r="J23" s="120">
        <v>0</v>
      </c>
      <c r="K23" s="120">
        <v>17947</v>
      </c>
      <c r="L23" s="120">
        <v>0</v>
      </c>
      <c r="M23" s="120">
        <v>0</v>
      </c>
      <c r="N23" s="120">
        <v>13047</v>
      </c>
      <c r="O23" s="121">
        <f t="shared" si="0"/>
        <v>30994</v>
      </c>
      <c r="P23" s="120">
        <v>0</v>
      </c>
      <c r="Q23" s="120">
        <v>0</v>
      </c>
      <c r="R23" s="120">
        <v>14032</v>
      </c>
      <c r="S23" s="120">
        <v>0</v>
      </c>
      <c r="T23" s="120">
        <v>1251</v>
      </c>
      <c r="U23" s="120">
        <v>0</v>
      </c>
      <c r="V23" s="120">
        <v>0</v>
      </c>
      <c r="W23" s="120">
        <v>0</v>
      </c>
      <c r="X23" s="120">
        <v>21861</v>
      </c>
      <c r="Y23" s="120">
        <v>0</v>
      </c>
      <c r="Z23" s="120">
        <v>0</v>
      </c>
      <c r="AA23" s="122">
        <v>46300.295183597249</v>
      </c>
      <c r="AB23" s="120">
        <v>0</v>
      </c>
      <c r="AC23" s="120">
        <v>0</v>
      </c>
      <c r="AD23" s="120">
        <v>4465</v>
      </c>
      <c r="AE23" s="120">
        <v>0</v>
      </c>
      <c r="AF23" s="120">
        <v>375</v>
      </c>
      <c r="AG23" s="120">
        <v>0</v>
      </c>
      <c r="AH23" s="120">
        <v>0</v>
      </c>
      <c r="AI23" s="120">
        <v>0</v>
      </c>
      <c r="AJ23" s="120">
        <v>17489</v>
      </c>
      <c r="AK23" s="120">
        <v>0</v>
      </c>
      <c r="AL23" s="120">
        <v>0</v>
      </c>
      <c r="AM23" s="131">
        <v>21954</v>
      </c>
    </row>
    <row r="24" spans="1:39" ht="15.75" x14ac:dyDescent="0.25">
      <c r="A24">
        <v>21</v>
      </c>
      <c r="B24" t="s">
        <v>0</v>
      </c>
      <c r="C24" t="s">
        <v>206</v>
      </c>
      <c r="D24" t="s">
        <v>207</v>
      </c>
      <c r="E24" t="s">
        <v>369</v>
      </c>
      <c r="F24" t="s">
        <v>370</v>
      </c>
      <c r="G24">
        <v>66006</v>
      </c>
      <c r="H24" t="s">
        <v>326</v>
      </c>
      <c r="I24" s="120">
        <v>0</v>
      </c>
      <c r="J24" s="120">
        <v>0</v>
      </c>
      <c r="K24" s="120">
        <v>14055</v>
      </c>
      <c r="L24" s="120">
        <v>0</v>
      </c>
      <c r="M24" s="120">
        <v>0</v>
      </c>
      <c r="N24" s="120">
        <v>13201</v>
      </c>
      <c r="O24" s="121">
        <f t="shared" si="0"/>
        <v>27256</v>
      </c>
      <c r="P24" s="120">
        <v>0</v>
      </c>
      <c r="Q24" s="120">
        <v>0</v>
      </c>
      <c r="R24" s="120">
        <v>14198</v>
      </c>
      <c r="S24" s="120">
        <v>0</v>
      </c>
      <c r="T24" s="120">
        <v>1166</v>
      </c>
      <c r="U24" s="120">
        <v>0</v>
      </c>
      <c r="V24" s="120">
        <v>0</v>
      </c>
      <c r="W24" s="120">
        <v>0</v>
      </c>
      <c r="X24" s="120">
        <v>18015</v>
      </c>
      <c r="Y24" s="120">
        <v>0</v>
      </c>
      <c r="Z24" s="120">
        <v>0</v>
      </c>
      <c r="AA24" s="122">
        <v>42742.741033777857</v>
      </c>
      <c r="AB24" s="120">
        <v>0</v>
      </c>
      <c r="AC24" s="120">
        <v>0</v>
      </c>
      <c r="AD24" s="120">
        <v>4518</v>
      </c>
      <c r="AE24" s="120">
        <v>0</v>
      </c>
      <c r="AF24" s="120">
        <v>350</v>
      </c>
      <c r="AG24" s="120">
        <v>0</v>
      </c>
      <c r="AH24" s="120">
        <v>0</v>
      </c>
      <c r="AI24" s="120">
        <v>0</v>
      </c>
      <c r="AJ24" s="120">
        <v>14412</v>
      </c>
      <c r="AK24" s="120">
        <v>0</v>
      </c>
      <c r="AL24" s="120">
        <v>0</v>
      </c>
      <c r="AM24" s="131">
        <v>18930</v>
      </c>
    </row>
    <row r="25" spans="1:39" ht="15.75" x14ac:dyDescent="0.25">
      <c r="A25">
        <v>22</v>
      </c>
      <c r="B25" t="s">
        <v>0</v>
      </c>
      <c r="C25" t="s">
        <v>206</v>
      </c>
      <c r="D25" t="s">
        <v>207</v>
      </c>
      <c r="E25" t="s">
        <v>373</v>
      </c>
      <c r="F25" t="s">
        <v>370</v>
      </c>
      <c r="G25">
        <v>61919</v>
      </c>
      <c r="H25" t="s">
        <v>326</v>
      </c>
      <c r="I25" s="120">
        <v>0</v>
      </c>
      <c r="J25" s="120">
        <v>0</v>
      </c>
      <c r="K25" s="120">
        <v>9457</v>
      </c>
      <c r="L25" s="120">
        <v>0</v>
      </c>
      <c r="M25" s="120">
        <v>0</v>
      </c>
      <c r="N25" s="120">
        <v>12384</v>
      </c>
      <c r="O25" s="121">
        <f t="shared" si="0"/>
        <v>21841</v>
      </c>
      <c r="P25" s="120">
        <v>0</v>
      </c>
      <c r="Q25" s="120">
        <v>0</v>
      </c>
      <c r="R25" s="120">
        <v>13319</v>
      </c>
      <c r="S25" s="120">
        <v>0</v>
      </c>
      <c r="T25" s="120">
        <v>0</v>
      </c>
      <c r="U25" s="120">
        <v>0</v>
      </c>
      <c r="V25" s="120">
        <v>0</v>
      </c>
      <c r="W25" s="120">
        <v>0</v>
      </c>
      <c r="X25" s="120">
        <v>13172</v>
      </c>
      <c r="Y25" s="120">
        <v>0</v>
      </c>
      <c r="Z25" s="120">
        <v>0</v>
      </c>
      <c r="AA25" s="122">
        <v>36369.106386344676</v>
      </c>
      <c r="AB25" s="120">
        <v>0</v>
      </c>
      <c r="AC25" s="120">
        <v>0</v>
      </c>
      <c r="AD25" s="120">
        <v>4238</v>
      </c>
      <c r="AE25" s="120">
        <v>0</v>
      </c>
      <c r="AF25" s="120">
        <v>0</v>
      </c>
      <c r="AG25" s="120">
        <v>0</v>
      </c>
      <c r="AH25" s="120">
        <v>0</v>
      </c>
      <c r="AI25" s="120">
        <v>0</v>
      </c>
      <c r="AJ25" s="120">
        <v>10538</v>
      </c>
      <c r="AK25" s="120">
        <v>0</v>
      </c>
      <c r="AL25" s="120">
        <v>0</v>
      </c>
      <c r="AM25" s="131">
        <v>14776</v>
      </c>
    </row>
    <row r="26" spans="1:39" ht="15.75" x14ac:dyDescent="0.25">
      <c r="A26">
        <v>23</v>
      </c>
      <c r="B26" t="s">
        <v>0</v>
      </c>
      <c r="C26" t="s">
        <v>206</v>
      </c>
      <c r="D26" t="s">
        <v>207</v>
      </c>
      <c r="E26" t="s">
        <v>369</v>
      </c>
      <c r="F26" t="s">
        <v>372</v>
      </c>
      <c r="G26">
        <v>5293</v>
      </c>
      <c r="H26" t="s">
        <v>326</v>
      </c>
      <c r="I26" s="120">
        <v>0</v>
      </c>
      <c r="J26" s="120">
        <v>0</v>
      </c>
      <c r="K26" s="120">
        <v>1258</v>
      </c>
      <c r="L26" s="120">
        <v>0</v>
      </c>
      <c r="M26" s="120">
        <v>0</v>
      </c>
      <c r="N26" s="120">
        <v>1059</v>
      </c>
      <c r="O26" s="121">
        <f t="shared" si="0"/>
        <v>2317</v>
      </c>
      <c r="P26" s="120">
        <v>0</v>
      </c>
      <c r="Q26" s="120">
        <v>0</v>
      </c>
      <c r="R26" s="120">
        <v>1139</v>
      </c>
      <c r="S26" s="120">
        <v>0</v>
      </c>
      <c r="T26" s="120">
        <v>0</v>
      </c>
      <c r="U26" s="120">
        <v>0</v>
      </c>
      <c r="V26" s="120">
        <v>0</v>
      </c>
      <c r="W26" s="120">
        <v>0</v>
      </c>
      <c r="X26" s="120">
        <v>1576</v>
      </c>
      <c r="Y26" s="120">
        <v>0</v>
      </c>
      <c r="Z26" s="120">
        <v>0</v>
      </c>
      <c r="AA26" s="122">
        <v>3561.2834772764872</v>
      </c>
      <c r="AB26" s="120">
        <v>0</v>
      </c>
      <c r="AC26" s="120">
        <v>0</v>
      </c>
      <c r="AD26" s="120">
        <v>362</v>
      </c>
      <c r="AE26" s="120">
        <v>0</v>
      </c>
      <c r="AF26" s="120">
        <v>0</v>
      </c>
      <c r="AG26" s="120">
        <v>0</v>
      </c>
      <c r="AH26" s="120">
        <v>0</v>
      </c>
      <c r="AI26" s="120">
        <v>0</v>
      </c>
      <c r="AJ26" s="120">
        <v>1260</v>
      </c>
      <c r="AK26" s="120">
        <v>0</v>
      </c>
      <c r="AL26" s="120">
        <v>0</v>
      </c>
      <c r="AM26" s="131">
        <v>1622</v>
      </c>
    </row>
    <row r="27" spans="1:39" ht="15.75" x14ac:dyDescent="0.25">
      <c r="A27">
        <v>24</v>
      </c>
      <c r="B27" t="s">
        <v>0</v>
      </c>
      <c r="C27" t="s">
        <v>206</v>
      </c>
      <c r="D27" t="s">
        <v>207</v>
      </c>
      <c r="E27" t="s">
        <v>373</v>
      </c>
      <c r="F27" t="s">
        <v>372</v>
      </c>
      <c r="G27">
        <v>5161</v>
      </c>
      <c r="H27" t="s">
        <v>326</v>
      </c>
      <c r="I27" s="120">
        <v>0</v>
      </c>
      <c r="J27" s="120">
        <v>0</v>
      </c>
      <c r="K27" s="120">
        <v>1306</v>
      </c>
      <c r="L27" s="120">
        <v>0</v>
      </c>
      <c r="M27" s="120">
        <v>0</v>
      </c>
      <c r="N27" s="120">
        <v>1032</v>
      </c>
      <c r="O27" s="121">
        <f t="shared" si="0"/>
        <v>2338</v>
      </c>
      <c r="P27" s="120">
        <v>0</v>
      </c>
      <c r="Q27" s="120">
        <v>0</v>
      </c>
      <c r="R27" s="120">
        <v>1110</v>
      </c>
      <c r="S27" s="120">
        <v>0</v>
      </c>
      <c r="T27" s="120">
        <v>0</v>
      </c>
      <c r="U27" s="120">
        <v>0</v>
      </c>
      <c r="V27" s="120">
        <v>0</v>
      </c>
      <c r="W27" s="120">
        <v>0</v>
      </c>
      <c r="X27" s="120">
        <v>1616</v>
      </c>
      <c r="Y27" s="120">
        <v>0</v>
      </c>
      <c r="Z27" s="120">
        <v>0</v>
      </c>
      <c r="AA27" s="122">
        <v>3551.3946584240011</v>
      </c>
      <c r="AB27" s="120">
        <v>0</v>
      </c>
      <c r="AC27" s="120">
        <v>0</v>
      </c>
      <c r="AD27" s="120">
        <v>353</v>
      </c>
      <c r="AE27" s="120">
        <v>0</v>
      </c>
      <c r="AF27" s="120">
        <v>0</v>
      </c>
      <c r="AG27" s="120">
        <v>0</v>
      </c>
      <c r="AH27" s="120">
        <v>0</v>
      </c>
      <c r="AI27" s="120">
        <v>0</v>
      </c>
      <c r="AJ27" s="120">
        <v>1293</v>
      </c>
      <c r="AK27" s="120">
        <v>0</v>
      </c>
      <c r="AL27" s="120">
        <v>0</v>
      </c>
      <c r="AM27" s="131">
        <v>1646</v>
      </c>
    </row>
    <row r="28" spans="1:39" ht="15.75" x14ac:dyDescent="0.25">
      <c r="A28">
        <v>25</v>
      </c>
      <c r="B28" t="s">
        <v>0</v>
      </c>
      <c r="C28" t="s">
        <v>208</v>
      </c>
      <c r="D28" t="s">
        <v>209</v>
      </c>
      <c r="E28" t="s">
        <v>369</v>
      </c>
      <c r="F28" t="s">
        <v>371</v>
      </c>
      <c r="G28">
        <v>122114</v>
      </c>
      <c r="H28" t="s">
        <v>326</v>
      </c>
      <c r="I28" s="120">
        <v>0</v>
      </c>
      <c r="J28" s="120">
        <v>0</v>
      </c>
      <c r="K28" s="120">
        <v>434</v>
      </c>
      <c r="L28" s="120">
        <v>0</v>
      </c>
      <c r="M28" s="120">
        <v>0</v>
      </c>
      <c r="N28" s="120">
        <v>1221</v>
      </c>
      <c r="O28" s="121">
        <f t="shared" si="0"/>
        <v>1655</v>
      </c>
      <c r="P28" s="120">
        <v>0</v>
      </c>
      <c r="Q28" s="120">
        <v>0</v>
      </c>
      <c r="R28" s="120">
        <v>4957</v>
      </c>
      <c r="S28" s="120">
        <v>0</v>
      </c>
      <c r="T28" s="120">
        <v>2874</v>
      </c>
      <c r="U28" s="120">
        <v>0</v>
      </c>
      <c r="V28" s="120">
        <v>0</v>
      </c>
      <c r="W28" s="120">
        <v>0</v>
      </c>
      <c r="X28" s="120">
        <v>800</v>
      </c>
      <c r="Y28" s="120">
        <v>0</v>
      </c>
      <c r="Z28" s="120">
        <v>0</v>
      </c>
      <c r="AA28" s="122">
        <v>5372.8713099214856</v>
      </c>
      <c r="AB28" s="120">
        <v>0</v>
      </c>
      <c r="AC28" s="120">
        <v>0</v>
      </c>
      <c r="AD28" s="120">
        <v>1239</v>
      </c>
      <c r="AE28" s="120">
        <v>0</v>
      </c>
      <c r="AF28" s="120">
        <v>862</v>
      </c>
      <c r="AG28" s="120">
        <v>0</v>
      </c>
      <c r="AH28" s="120">
        <v>0</v>
      </c>
      <c r="AI28" s="120">
        <v>0</v>
      </c>
      <c r="AJ28" s="120">
        <v>640</v>
      </c>
      <c r="AK28" s="120">
        <v>0</v>
      </c>
      <c r="AL28" s="120">
        <v>0</v>
      </c>
      <c r="AM28" s="131">
        <v>1879</v>
      </c>
    </row>
    <row r="29" spans="1:39" ht="15.75" x14ac:dyDescent="0.25">
      <c r="A29">
        <v>26</v>
      </c>
      <c r="B29" t="s">
        <v>0</v>
      </c>
      <c r="C29" t="s">
        <v>208</v>
      </c>
      <c r="D29" t="s">
        <v>209</v>
      </c>
      <c r="E29" t="s">
        <v>373</v>
      </c>
      <c r="F29" t="s">
        <v>371</v>
      </c>
      <c r="G29">
        <v>116393</v>
      </c>
      <c r="H29" t="s">
        <v>326</v>
      </c>
      <c r="I29" s="120">
        <v>0</v>
      </c>
      <c r="J29" s="120">
        <v>0</v>
      </c>
      <c r="K29" s="120">
        <v>449</v>
      </c>
      <c r="L29" s="120">
        <v>0</v>
      </c>
      <c r="M29" s="120">
        <v>0</v>
      </c>
      <c r="N29" s="120">
        <v>1164</v>
      </c>
      <c r="O29" s="121">
        <f t="shared" si="0"/>
        <v>1613</v>
      </c>
      <c r="P29" s="120">
        <v>0</v>
      </c>
      <c r="Q29" s="120">
        <v>0</v>
      </c>
      <c r="R29" s="120">
        <v>4724</v>
      </c>
      <c r="S29" s="120">
        <v>0</v>
      </c>
      <c r="T29" s="120">
        <v>2761</v>
      </c>
      <c r="U29" s="120">
        <v>0</v>
      </c>
      <c r="V29" s="120">
        <v>0</v>
      </c>
      <c r="W29" s="120">
        <v>0</v>
      </c>
      <c r="X29" s="120">
        <v>798</v>
      </c>
      <c r="Y29" s="120">
        <v>0</v>
      </c>
      <c r="Z29" s="120">
        <v>0</v>
      </c>
      <c r="AA29" s="122">
        <v>5154.6047848427806</v>
      </c>
      <c r="AB29" s="120">
        <v>0</v>
      </c>
      <c r="AC29" s="120">
        <v>0</v>
      </c>
      <c r="AD29" s="120">
        <v>1181</v>
      </c>
      <c r="AE29" s="120">
        <v>0</v>
      </c>
      <c r="AF29" s="120">
        <v>828</v>
      </c>
      <c r="AG29" s="120">
        <v>0</v>
      </c>
      <c r="AH29" s="120">
        <v>0</v>
      </c>
      <c r="AI29" s="120">
        <v>0</v>
      </c>
      <c r="AJ29" s="120">
        <v>638</v>
      </c>
      <c r="AK29" s="120">
        <v>0</v>
      </c>
      <c r="AL29" s="120">
        <v>0</v>
      </c>
      <c r="AM29" s="131">
        <v>1819</v>
      </c>
    </row>
    <row r="30" spans="1:39" ht="15.75" x14ac:dyDescent="0.25">
      <c r="A30">
        <v>27</v>
      </c>
      <c r="B30" t="s">
        <v>0</v>
      </c>
      <c r="C30" t="s">
        <v>208</v>
      </c>
      <c r="D30" t="s">
        <v>209</v>
      </c>
      <c r="E30" t="s">
        <v>369</v>
      </c>
      <c r="F30" t="s">
        <v>370</v>
      </c>
      <c r="G30">
        <v>117769</v>
      </c>
      <c r="H30" t="s">
        <v>326</v>
      </c>
      <c r="I30" s="120">
        <v>0</v>
      </c>
      <c r="J30" s="120">
        <v>0</v>
      </c>
      <c r="K30" s="120">
        <v>514</v>
      </c>
      <c r="L30" s="120">
        <v>0</v>
      </c>
      <c r="M30" s="120">
        <v>0</v>
      </c>
      <c r="N30" s="120">
        <v>1178</v>
      </c>
      <c r="O30" s="121">
        <f t="shared" si="0"/>
        <v>1692</v>
      </c>
      <c r="P30" s="120">
        <v>0</v>
      </c>
      <c r="Q30" s="120">
        <v>0</v>
      </c>
      <c r="R30" s="120">
        <v>4780</v>
      </c>
      <c r="S30" s="120">
        <v>0</v>
      </c>
      <c r="T30" s="120">
        <v>2575</v>
      </c>
      <c r="U30" s="120">
        <v>0</v>
      </c>
      <c r="V30" s="120">
        <v>0</v>
      </c>
      <c r="W30" s="120">
        <v>0</v>
      </c>
      <c r="X30" s="120">
        <v>867</v>
      </c>
      <c r="Y30" s="120">
        <v>0</v>
      </c>
      <c r="Z30" s="120">
        <v>0</v>
      </c>
      <c r="AA30" s="122">
        <v>5274.1048686245467</v>
      </c>
      <c r="AB30" s="120">
        <v>0</v>
      </c>
      <c r="AC30" s="120">
        <v>0</v>
      </c>
      <c r="AD30" s="120">
        <v>1195</v>
      </c>
      <c r="AE30" s="120">
        <v>0</v>
      </c>
      <c r="AF30" s="120">
        <v>773</v>
      </c>
      <c r="AG30" s="120">
        <v>0</v>
      </c>
      <c r="AH30" s="120">
        <v>0</v>
      </c>
      <c r="AI30" s="120">
        <v>0</v>
      </c>
      <c r="AJ30" s="120">
        <v>694</v>
      </c>
      <c r="AK30" s="120">
        <v>0</v>
      </c>
      <c r="AL30" s="120">
        <v>0</v>
      </c>
      <c r="AM30" s="131">
        <v>1889</v>
      </c>
    </row>
    <row r="31" spans="1:39" ht="15.75" x14ac:dyDescent="0.25">
      <c r="A31">
        <v>28</v>
      </c>
      <c r="B31" t="s">
        <v>0</v>
      </c>
      <c r="C31" t="s">
        <v>208</v>
      </c>
      <c r="D31" t="s">
        <v>209</v>
      </c>
      <c r="E31" t="s">
        <v>373</v>
      </c>
      <c r="F31" t="s">
        <v>370</v>
      </c>
      <c r="G31">
        <v>110476</v>
      </c>
      <c r="H31" t="s">
        <v>326</v>
      </c>
      <c r="I31" s="120">
        <v>0</v>
      </c>
      <c r="J31" s="120">
        <v>0</v>
      </c>
      <c r="K31" s="120">
        <v>408</v>
      </c>
      <c r="L31" s="120">
        <v>0</v>
      </c>
      <c r="M31" s="120">
        <v>0</v>
      </c>
      <c r="N31" s="120">
        <v>1105</v>
      </c>
      <c r="O31" s="121">
        <f t="shared" si="0"/>
        <v>1513</v>
      </c>
      <c r="P31" s="120">
        <v>0</v>
      </c>
      <c r="Q31" s="120">
        <v>0</v>
      </c>
      <c r="R31" s="120">
        <v>4484</v>
      </c>
      <c r="S31" s="120">
        <v>0</v>
      </c>
      <c r="T31" s="120">
        <v>0</v>
      </c>
      <c r="U31" s="120">
        <v>0</v>
      </c>
      <c r="V31" s="120">
        <v>0</v>
      </c>
      <c r="W31" s="120">
        <v>0</v>
      </c>
      <c r="X31" s="120">
        <v>739</v>
      </c>
      <c r="Y31" s="120">
        <v>0</v>
      </c>
      <c r="Z31" s="120">
        <v>0</v>
      </c>
      <c r="AA31" s="122">
        <v>4873.8016132517605</v>
      </c>
      <c r="AB31" s="120">
        <v>0</v>
      </c>
      <c r="AC31" s="120">
        <v>0</v>
      </c>
      <c r="AD31" s="120">
        <v>1121</v>
      </c>
      <c r="AE31" s="120">
        <v>0</v>
      </c>
      <c r="AF31" s="120">
        <v>0</v>
      </c>
      <c r="AG31" s="120">
        <v>0</v>
      </c>
      <c r="AH31" s="120">
        <v>0</v>
      </c>
      <c r="AI31" s="120">
        <v>0</v>
      </c>
      <c r="AJ31" s="120">
        <v>591</v>
      </c>
      <c r="AK31" s="120">
        <v>0</v>
      </c>
      <c r="AL31" s="120">
        <v>0</v>
      </c>
      <c r="AM31" s="131">
        <v>1712</v>
      </c>
    </row>
    <row r="32" spans="1:39" ht="15.75" x14ac:dyDescent="0.25">
      <c r="A32">
        <v>29</v>
      </c>
      <c r="B32" t="s">
        <v>0</v>
      </c>
      <c r="C32" t="s">
        <v>208</v>
      </c>
      <c r="D32" t="s">
        <v>209</v>
      </c>
      <c r="E32" t="s">
        <v>369</v>
      </c>
      <c r="F32" t="s">
        <v>372</v>
      </c>
      <c r="G32">
        <v>9444</v>
      </c>
      <c r="H32" t="s">
        <v>326</v>
      </c>
      <c r="I32" s="120">
        <v>0</v>
      </c>
      <c r="J32" s="120">
        <v>0</v>
      </c>
      <c r="K32" s="120">
        <v>40</v>
      </c>
      <c r="L32" s="120">
        <v>0</v>
      </c>
      <c r="M32" s="120">
        <v>0</v>
      </c>
      <c r="N32" s="120">
        <v>94</v>
      </c>
      <c r="O32" s="121">
        <f t="shared" si="0"/>
        <v>134</v>
      </c>
      <c r="P32" s="120">
        <v>0</v>
      </c>
      <c r="Q32" s="120">
        <v>0</v>
      </c>
      <c r="R32" s="120">
        <v>383</v>
      </c>
      <c r="S32" s="120">
        <v>0</v>
      </c>
      <c r="T32" s="120">
        <v>0</v>
      </c>
      <c r="U32" s="120">
        <v>0</v>
      </c>
      <c r="V32" s="120">
        <v>0</v>
      </c>
      <c r="W32" s="120">
        <v>0</v>
      </c>
      <c r="X32" s="120">
        <v>68</v>
      </c>
      <c r="Y32" s="120">
        <v>0</v>
      </c>
      <c r="Z32" s="120">
        <v>0</v>
      </c>
      <c r="AA32" s="122">
        <v>422.59703493587006</v>
      </c>
      <c r="AB32" s="120">
        <v>0</v>
      </c>
      <c r="AC32" s="120">
        <v>0</v>
      </c>
      <c r="AD32" s="120">
        <v>96</v>
      </c>
      <c r="AE32" s="120">
        <v>0</v>
      </c>
      <c r="AF32" s="120">
        <v>0</v>
      </c>
      <c r="AG32" s="120">
        <v>0</v>
      </c>
      <c r="AH32" s="120">
        <v>0</v>
      </c>
      <c r="AI32" s="120">
        <v>0</v>
      </c>
      <c r="AJ32" s="120">
        <v>55</v>
      </c>
      <c r="AK32" s="120">
        <v>0</v>
      </c>
      <c r="AL32" s="120">
        <v>0</v>
      </c>
      <c r="AM32" s="131">
        <v>151</v>
      </c>
    </row>
    <row r="33" spans="1:39" ht="15.75" x14ac:dyDescent="0.25">
      <c r="A33">
        <v>30</v>
      </c>
      <c r="B33" t="s">
        <v>0</v>
      </c>
      <c r="C33" t="s">
        <v>208</v>
      </c>
      <c r="D33" t="s">
        <v>209</v>
      </c>
      <c r="E33" t="s">
        <v>373</v>
      </c>
      <c r="F33" t="s">
        <v>372</v>
      </c>
      <c r="G33">
        <v>9208</v>
      </c>
      <c r="H33" t="s">
        <v>326</v>
      </c>
      <c r="I33" s="120">
        <v>0</v>
      </c>
      <c r="J33" s="120">
        <v>0</v>
      </c>
      <c r="K33" s="120">
        <v>35</v>
      </c>
      <c r="L33" s="120">
        <v>0</v>
      </c>
      <c r="M33" s="120">
        <v>0</v>
      </c>
      <c r="N33" s="120">
        <v>92</v>
      </c>
      <c r="O33" s="121">
        <f t="shared" si="0"/>
        <v>127</v>
      </c>
      <c r="P33" s="120">
        <v>0</v>
      </c>
      <c r="Q33" s="120">
        <v>0</v>
      </c>
      <c r="R33" s="120">
        <v>374</v>
      </c>
      <c r="S33" s="120">
        <v>0</v>
      </c>
      <c r="T33" s="120">
        <v>0</v>
      </c>
      <c r="U33" s="120">
        <v>0</v>
      </c>
      <c r="V33" s="120">
        <v>0</v>
      </c>
      <c r="W33" s="120">
        <v>0</v>
      </c>
      <c r="X33" s="120">
        <v>63</v>
      </c>
      <c r="Y33" s="120">
        <v>0</v>
      </c>
      <c r="Z33" s="120">
        <v>0</v>
      </c>
      <c r="AA33" s="122">
        <v>411.06038842355628</v>
      </c>
      <c r="AB33" s="120">
        <v>0</v>
      </c>
      <c r="AC33" s="120">
        <v>0</v>
      </c>
      <c r="AD33" s="120">
        <v>93</v>
      </c>
      <c r="AE33" s="120">
        <v>0</v>
      </c>
      <c r="AF33" s="120">
        <v>0</v>
      </c>
      <c r="AG33" s="120">
        <v>0</v>
      </c>
      <c r="AH33" s="120">
        <v>0</v>
      </c>
      <c r="AI33" s="120">
        <v>0</v>
      </c>
      <c r="AJ33" s="120">
        <v>50</v>
      </c>
      <c r="AK33" s="120">
        <v>0</v>
      </c>
      <c r="AL33" s="120">
        <v>0</v>
      </c>
      <c r="AM33" s="131">
        <v>143</v>
      </c>
    </row>
    <row r="34" spans="1:39" ht="15.75" x14ac:dyDescent="0.25">
      <c r="A34">
        <v>31</v>
      </c>
      <c r="B34" t="s">
        <v>1</v>
      </c>
      <c r="C34" t="s">
        <v>210</v>
      </c>
      <c r="D34" t="s">
        <v>211</v>
      </c>
      <c r="E34" t="s">
        <v>369</v>
      </c>
      <c r="F34" t="s">
        <v>371</v>
      </c>
      <c r="G34">
        <v>28201</v>
      </c>
      <c r="H34" t="s">
        <v>329</v>
      </c>
      <c r="I34" s="120">
        <v>0</v>
      </c>
      <c r="J34" s="120">
        <v>0</v>
      </c>
      <c r="K34" s="120">
        <v>0</v>
      </c>
      <c r="L34" s="120">
        <v>0</v>
      </c>
      <c r="M34" s="120">
        <v>0</v>
      </c>
      <c r="N34" s="120">
        <v>0</v>
      </c>
      <c r="O34" s="121">
        <f t="shared" si="0"/>
        <v>0</v>
      </c>
      <c r="P34" s="120">
        <v>0</v>
      </c>
      <c r="Q34" s="120">
        <v>0</v>
      </c>
      <c r="R34" s="120">
        <v>1236</v>
      </c>
      <c r="S34" s="120">
        <v>0</v>
      </c>
      <c r="T34" s="120">
        <v>0</v>
      </c>
      <c r="U34" s="120">
        <v>0</v>
      </c>
      <c r="V34" s="120">
        <v>0</v>
      </c>
      <c r="W34" s="120">
        <v>0</v>
      </c>
      <c r="X34" s="120">
        <v>0</v>
      </c>
      <c r="Y34" s="120">
        <v>0</v>
      </c>
      <c r="Z34" s="120">
        <v>0</v>
      </c>
      <c r="AA34" s="122">
        <v>617.30674544559326</v>
      </c>
      <c r="AB34" s="120">
        <v>0</v>
      </c>
      <c r="AC34" s="120">
        <v>0</v>
      </c>
      <c r="AD34" s="120">
        <v>309</v>
      </c>
      <c r="AE34" s="120">
        <v>0</v>
      </c>
      <c r="AF34" s="120">
        <v>0</v>
      </c>
      <c r="AG34" s="120">
        <v>0</v>
      </c>
      <c r="AH34" s="120">
        <v>0</v>
      </c>
      <c r="AI34" s="120">
        <v>0</v>
      </c>
      <c r="AJ34" s="120">
        <v>0</v>
      </c>
      <c r="AK34" s="120">
        <v>0</v>
      </c>
      <c r="AL34" s="120">
        <v>0</v>
      </c>
      <c r="AM34" s="131">
        <v>309</v>
      </c>
    </row>
    <row r="35" spans="1:39" ht="15.75" x14ac:dyDescent="0.25">
      <c r="A35">
        <v>32</v>
      </c>
      <c r="B35" t="s">
        <v>1</v>
      </c>
      <c r="C35" t="s">
        <v>210</v>
      </c>
      <c r="D35" t="s">
        <v>211</v>
      </c>
      <c r="E35" t="s">
        <v>373</v>
      </c>
      <c r="F35" t="s">
        <v>371</v>
      </c>
      <c r="G35">
        <v>27911</v>
      </c>
      <c r="H35" t="s">
        <v>329</v>
      </c>
      <c r="I35" s="120">
        <v>0</v>
      </c>
      <c r="J35" s="120">
        <v>0</v>
      </c>
      <c r="K35" s="120">
        <v>0</v>
      </c>
      <c r="L35" s="120">
        <v>0</v>
      </c>
      <c r="M35" s="120">
        <v>0</v>
      </c>
      <c r="N35" s="120">
        <v>0</v>
      </c>
      <c r="O35" s="121">
        <f t="shared" si="0"/>
        <v>0</v>
      </c>
      <c r="P35" s="120">
        <v>0</v>
      </c>
      <c r="Q35" s="120">
        <v>0</v>
      </c>
      <c r="R35" s="120">
        <v>1223</v>
      </c>
      <c r="S35" s="120">
        <v>0</v>
      </c>
      <c r="T35" s="120">
        <v>0</v>
      </c>
      <c r="U35" s="120">
        <v>0</v>
      </c>
      <c r="V35" s="120">
        <v>0</v>
      </c>
      <c r="W35" s="120">
        <v>0</v>
      </c>
      <c r="X35" s="120">
        <v>0</v>
      </c>
      <c r="Y35" s="120">
        <v>0</v>
      </c>
      <c r="Z35" s="120">
        <v>0</v>
      </c>
      <c r="AA35" s="122">
        <v>611.49679960610536</v>
      </c>
      <c r="AB35" s="120">
        <v>0</v>
      </c>
      <c r="AC35" s="120">
        <v>0</v>
      </c>
      <c r="AD35" s="120">
        <v>306</v>
      </c>
      <c r="AE35" s="120">
        <v>0</v>
      </c>
      <c r="AF35" s="120">
        <v>0</v>
      </c>
      <c r="AG35" s="120">
        <v>0</v>
      </c>
      <c r="AH35" s="120">
        <v>0</v>
      </c>
      <c r="AI35" s="120">
        <v>0</v>
      </c>
      <c r="AJ35" s="120">
        <v>0</v>
      </c>
      <c r="AK35" s="120">
        <v>0</v>
      </c>
      <c r="AL35" s="120">
        <v>0</v>
      </c>
      <c r="AM35" s="131">
        <v>306</v>
      </c>
    </row>
    <row r="36" spans="1:39" ht="15.75" x14ac:dyDescent="0.25">
      <c r="A36">
        <v>33</v>
      </c>
      <c r="B36" t="s">
        <v>1</v>
      </c>
      <c r="C36" t="s">
        <v>210</v>
      </c>
      <c r="D36" t="s">
        <v>211</v>
      </c>
      <c r="E36" t="s">
        <v>369</v>
      </c>
      <c r="F36" t="s">
        <v>370</v>
      </c>
      <c r="G36">
        <v>35255</v>
      </c>
      <c r="H36" t="s">
        <v>329</v>
      </c>
      <c r="I36" s="120">
        <v>0</v>
      </c>
      <c r="J36" s="120">
        <v>0</v>
      </c>
      <c r="K36" s="120">
        <v>0</v>
      </c>
      <c r="L36" s="120">
        <v>0</v>
      </c>
      <c r="M36" s="120">
        <v>0</v>
      </c>
      <c r="N36" s="120">
        <v>0</v>
      </c>
      <c r="O36" s="121">
        <f t="shared" si="0"/>
        <v>0</v>
      </c>
      <c r="P36" s="120">
        <v>0</v>
      </c>
      <c r="Q36" s="120">
        <v>0</v>
      </c>
      <c r="R36" s="120">
        <v>1545</v>
      </c>
      <c r="S36" s="120">
        <v>0</v>
      </c>
      <c r="T36" s="120">
        <v>0</v>
      </c>
      <c r="U36" s="120">
        <v>0</v>
      </c>
      <c r="V36" s="120">
        <v>0</v>
      </c>
      <c r="W36" s="120">
        <v>0</v>
      </c>
      <c r="X36" s="120">
        <v>0</v>
      </c>
      <c r="Y36" s="120">
        <v>0</v>
      </c>
      <c r="Z36" s="120">
        <v>0</v>
      </c>
      <c r="AA36" s="122">
        <v>772.72279665189569</v>
      </c>
      <c r="AB36" s="120">
        <v>0</v>
      </c>
      <c r="AC36" s="120">
        <v>0</v>
      </c>
      <c r="AD36" s="120">
        <v>386</v>
      </c>
      <c r="AE36" s="120">
        <v>0</v>
      </c>
      <c r="AF36" s="120">
        <v>0</v>
      </c>
      <c r="AG36" s="120">
        <v>0</v>
      </c>
      <c r="AH36" s="120">
        <v>0</v>
      </c>
      <c r="AI36" s="120">
        <v>0</v>
      </c>
      <c r="AJ36" s="120">
        <v>0</v>
      </c>
      <c r="AK36" s="120">
        <v>0</v>
      </c>
      <c r="AL36" s="120">
        <v>0</v>
      </c>
      <c r="AM36" s="131">
        <v>386</v>
      </c>
    </row>
    <row r="37" spans="1:39" ht="15.75" x14ac:dyDescent="0.25">
      <c r="A37">
        <v>34</v>
      </c>
      <c r="B37" t="s">
        <v>1</v>
      </c>
      <c r="C37" t="s">
        <v>210</v>
      </c>
      <c r="D37" t="s">
        <v>211</v>
      </c>
      <c r="E37" t="s">
        <v>373</v>
      </c>
      <c r="F37" t="s">
        <v>370</v>
      </c>
      <c r="G37">
        <v>35932</v>
      </c>
      <c r="H37" t="s">
        <v>329</v>
      </c>
      <c r="I37" s="120">
        <v>0</v>
      </c>
      <c r="J37" s="120">
        <v>0</v>
      </c>
      <c r="K37" s="120">
        <v>0</v>
      </c>
      <c r="L37" s="120">
        <v>0</v>
      </c>
      <c r="M37" s="120">
        <v>0</v>
      </c>
      <c r="N37" s="120">
        <v>0</v>
      </c>
      <c r="O37" s="121">
        <f t="shared" si="0"/>
        <v>0</v>
      </c>
      <c r="P37" s="120">
        <v>0</v>
      </c>
      <c r="Q37" s="120">
        <v>0</v>
      </c>
      <c r="R37" s="120">
        <v>1575</v>
      </c>
      <c r="S37" s="120">
        <v>0</v>
      </c>
      <c r="T37" s="120">
        <v>0</v>
      </c>
      <c r="U37" s="120">
        <v>0</v>
      </c>
      <c r="V37" s="120">
        <v>0</v>
      </c>
      <c r="W37" s="120">
        <v>0</v>
      </c>
      <c r="X37" s="120">
        <v>0</v>
      </c>
      <c r="Y37" s="120">
        <v>0</v>
      </c>
      <c r="Z37" s="120">
        <v>0</v>
      </c>
      <c r="AA37" s="122">
        <v>787.24766125061547</v>
      </c>
      <c r="AB37" s="120">
        <v>0</v>
      </c>
      <c r="AC37" s="120">
        <v>0</v>
      </c>
      <c r="AD37" s="120">
        <v>394</v>
      </c>
      <c r="AE37" s="120">
        <v>0</v>
      </c>
      <c r="AF37" s="120">
        <v>0</v>
      </c>
      <c r="AG37" s="120">
        <v>0</v>
      </c>
      <c r="AH37" s="120">
        <v>0</v>
      </c>
      <c r="AI37" s="120">
        <v>0</v>
      </c>
      <c r="AJ37" s="120">
        <v>0</v>
      </c>
      <c r="AK37" s="120">
        <v>0</v>
      </c>
      <c r="AL37" s="120">
        <v>0</v>
      </c>
      <c r="AM37" s="131">
        <v>394</v>
      </c>
    </row>
    <row r="38" spans="1:39" ht="15.75" x14ac:dyDescent="0.25">
      <c r="A38">
        <v>35</v>
      </c>
      <c r="B38" t="s">
        <v>1</v>
      </c>
      <c r="C38" t="s">
        <v>210</v>
      </c>
      <c r="D38" t="s">
        <v>211</v>
      </c>
      <c r="E38" t="s">
        <v>369</v>
      </c>
      <c r="F38" t="s">
        <v>372</v>
      </c>
      <c r="G38">
        <v>3767</v>
      </c>
      <c r="H38" t="s">
        <v>329</v>
      </c>
      <c r="I38" s="120">
        <v>0</v>
      </c>
      <c r="J38" s="120">
        <v>0</v>
      </c>
      <c r="K38" s="120">
        <v>0</v>
      </c>
      <c r="L38" s="120">
        <v>0</v>
      </c>
      <c r="M38" s="120">
        <v>0</v>
      </c>
      <c r="N38" s="120">
        <v>0</v>
      </c>
      <c r="O38" s="121">
        <f t="shared" si="0"/>
        <v>0</v>
      </c>
      <c r="P38" s="120">
        <v>0</v>
      </c>
      <c r="Q38" s="120">
        <v>0</v>
      </c>
      <c r="R38" s="120">
        <v>165</v>
      </c>
      <c r="S38" s="120">
        <v>0</v>
      </c>
      <c r="T38" s="120">
        <v>0</v>
      </c>
      <c r="U38" s="120">
        <v>0</v>
      </c>
      <c r="V38" s="120">
        <v>0</v>
      </c>
      <c r="W38" s="120">
        <v>0</v>
      </c>
      <c r="X38" s="120">
        <v>0</v>
      </c>
      <c r="Y38" s="120">
        <v>0</v>
      </c>
      <c r="Z38" s="120">
        <v>0</v>
      </c>
      <c r="AA38" s="122">
        <v>82.791728212703106</v>
      </c>
      <c r="AB38" s="120">
        <v>0</v>
      </c>
      <c r="AC38" s="120">
        <v>0</v>
      </c>
      <c r="AD38" s="120">
        <v>41</v>
      </c>
      <c r="AE38" s="120">
        <v>0</v>
      </c>
      <c r="AF38" s="120">
        <v>0</v>
      </c>
      <c r="AG38" s="120">
        <v>0</v>
      </c>
      <c r="AH38" s="120">
        <v>0</v>
      </c>
      <c r="AI38" s="120">
        <v>0</v>
      </c>
      <c r="AJ38" s="120">
        <v>0</v>
      </c>
      <c r="AK38" s="120">
        <v>0</v>
      </c>
      <c r="AL38" s="120">
        <v>0</v>
      </c>
      <c r="AM38" s="131">
        <v>41</v>
      </c>
    </row>
    <row r="39" spans="1:39" ht="15.75" x14ac:dyDescent="0.25">
      <c r="A39">
        <v>36</v>
      </c>
      <c r="B39" t="s">
        <v>1</v>
      </c>
      <c r="C39" t="s">
        <v>210</v>
      </c>
      <c r="D39" t="s">
        <v>211</v>
      </c>
      <c r="E39" t="s">
        <v>373</v>
      </c>
      <c r="F39" t="s">
        <v>372</v>
      </c>
      <c r="G39">
        <v>3569</v>
      </c>
      <c r="H39" t="s">
        <v>329</v>
      </c>
      <c r="I39" s="120">
        <v>0</v>
      </c>
      <c r="J39" s="120">
        <v>0</v>
      </c>
      <c r="K39" s="120">
        <v>0</v>
      </c>
      <c r="L39" s="120">
        <v>0</v>
      </c>
      <c r="M39" s="120">
        <v>0</v>
      </c>
      <c r="N39" s="120">
        <v>0</v>
      </c>
      <c r="O39" s="121">
        <f t="shared" si="0"/>
        <v>0</v>
      </c>
      <c r="P39" s="120">
        <v>0</v>
      </c>
      <c r="Q39" s="120">
        <v>0</v>
      </c>
      <c r="R39" s="120">
        <v>156</v>
      </c>
      <c r="S39" s="120">
        <v>0</v>
      </c>
      <c r="T39" s="120">
        <v>0</v>
      </c>
      <c r="U39" s="120">
        <v>0</v>
      </c>
      <c r="V39" s="120">
        <v>0</v>
      </c>
      <c r="W39" s="120">
        <v>0</v>
      </c>
      <c r="X39" s="120">
        <v>0</v>
      </c>
      <c r="Y39" s="120">
        <v>0</v>
      </c>
      <c r="Z39" s="120">
        <v>0</v>
      </c>
      <c r="AA39" s="122">
        <v>78.434268833087145</v>
      </c>
      <c r="AB39" s="120">
        <v>0</v>
      </c>
      <c r="AC39" s="120">
        <v>0</v>
      </c>
      <c r="AD39" s="120">
        <v>39</v>
      </c>
      <c r="AE39" s="120">
        <v>0</v>
      </c>
      <c r="AF39" s="120">
        <v>0</v>
      </c>
      <c r="AG39" s="120">
        <v>0</v>
      </c>
      <c r="AH39" s="120">
        <v>0</v>
      </c>
      <c r="AI39" s="120">
        <v>0</v>
      </c>
      <c r="AJ39" s="120">
        <v>0</v>
      </c>
      <c r="AK39" s="120">
        <v>0</v>
      </c>
      <c r="AL39" s="120">
        <v>0</v>
      </c>
      <c r="AM39" s="131">
        <v>39</v>
      </c>
    </row>
    <row r="40" spans="1:39" ht="15.75" x14ac:dyDescent="0.25">
      <c r="A40">
        <v>37</v>
      </c>
      <c r="B40" t="s">
        <v>1</v>
      </c>
      <c r="C40" t="s">
        <v>212</v>
      </c>
      <c r="D40" t="s">
        <v>213</v>
      </c>
      <c r="E40" t="s">
        <v>369</v>
      </c>
      <c r="F40" t="s">
        <v>371</v>
      </c>
      <c r="G40">
        <v>82617</v>
      </c>
      <c r="H40" t="s">
        <v>329</v>
      </c>
      <c r="I40" s="120">
        <v>0</v>
      </c>
      <c r="J40" s="120">
        <v>0</v>
      </c>
      <c r="K40" s="120">
        <v>0</v>
      </c>
      <c r="L40" s="120">
        <v>0</v>
      </c>
      <c r="M40" s="120">
        <v>0</v>
      </c>
      <c r="N40" s="120">
        <v>0</v>
      </c>
      <c r="O40" s="121">
        <f t="shared" si="0"/>
        <v>0</v>
      </c>
      <c r="P40" s="120">
        <v>0</v>
      </c>
      <c r="Q40" s="120">
        <v>0</v>
      </c>
      <c r="R40" s="120">
        <v>3523</v>
      </c>
      <c r="S40" s="120">
        <v>0</v>
      </c>
      <c r="T40" s="120">
        <v>0</v>
      </c>
      <c r="U40" s="120">
        <v>0</v>
      </c>
      <c r="V40" s="120">
        <v>0</v>
      </c>
      <c r="W40" s="120">
        <v>0</v>
      </c>
      <c r="X40" s="120">
        <v>0</v>
      </c>
      <c r="Y40" s="120">
        <v>0</v>
      </c>
      <c r="Z40" s="120">
        <v>0</v>
      </c>
      <c r="AA40" s="122">
        <v>1761.2333218112688</v>
      </c>
      <c r="AB40" s="120">
        <v>0</v>
      </c>
      <c r="AC40" s="120">
        <v>0</v>
      </c>
      <c r="AD40" s="120">
        <v>881</v>
      </c>
      <c r="AE40" s="120">
        <v>0</v>
      </c>
      <c r="AF40" s="120">
        <v>0</v>
      </c>
      <c r="AG40" s="120">
        <v>0</v>
      </c>
      <c r="AH40" s="120">
        <v>0</v>
      </c>
      <c r="AI40" s="120">
        <v>0</v>
      </c>
      <c r="AJ40" s="120">
        <v>0</v>
      </c>
      <c r="AK40" s="120">
        <v>0</v>
      </c>
      <c r="AL40" s="120">
        <v>0</v>
      </c>
      <c r="AM40" s="131">
        <v>881</v>
      </c>
    </row>
    <row r="41" spans="1:39" ht="15.75" x14ac:dyDescent="0.25">
      <c r="A41">
        <v>38</v>
      </c>
      <c r="B41" t="s">
        <v>1</v>
      </c>
      <c r="C41" t="s">
        <v>212</v>
      </c>
      <c r="D41" t="s">
        <v>213</v>
      </c>
      <c r="E41" t="s">
        <v>373</v>
      </c>
      <c r="F41" t="s">
        <v>371</v>
      </c>
      <c r="G41">
        <v>81768</v>
      </c>
      <c r="H41" t="s">
        <v>329</v>
      </c>
      <c r="I41" s="120">
        <v>0</v>
      </c>
      <c r="J41" s="120">
        <v>0</v>
      </c>
      <c r="K41" s="120">
        <v>0</v>
      </c>
      <c r="L41" s="120">
        <v>0</v>
      </c>
      <c r="M41" s="120">
        <v>0</v>
      </c>
      <c r="N41" s="120">
        <v>0</v>
      </c>
      <c r="O41" s="121">
        <f t="shared" si="0"/>
        <v>0</v>
      </c>
      <c r="P41" s="120">
        <v>0</v>
      </c>
      <c r="Q41" s="120">
        <v>0</v>
      </c>
      <c r="R41" s="120">
        <v>3486</v>
      </c>
      <c r="S41" s="120">
        <v>0</v>
      </c>
      <c r="T41" s="120">
        <v>0</v>
      </c>
      <c r="U41" s="120">
        <v>0</v>
      </c>
      <c r="V41" s="120">
        <v>0</v>
      </c>
      <c r="W41" s="120">
        <v>0</v>
      </c>
      <c r="X41" s="120">
        <v>0</v>
      </c>
      <c r="Y41" s="120">
        <v>0</v>
      </c>
      <c r="Z41" s="120">
        <v>0</v>
      </c>
      <c r="AA41" s="122">
        <v>1743.7953681299689</v>
      </c>
      <c r="AB41" s="120">
        <v>0</v>
      </c>
      <c r="AC41" s="120">
        <v>0</v>
      </c>
      <c r="AD41" s="120">
        <v>872</v>
      </c>
      <c r="AE41" s="120">
        <v>0</v>
      </c>
      <c r="AF41" s="120">
        <v>0</v>
      </c>
      <c r="AG41" s="120">
        <v>0</v>
      </c>
      <c r="AH41" s="120">
        <v>0</v>
      </c>
      <c r="AI41" s="120">
        <v>0</v>
      </c>
      <c r="AJ41" s="120">
        <v>0</v>
      </c>
      <c r="AK41" s="120">
        <v>0</v>
      </c>
      <c r="AL41" s="120">
        <v>0</v>
      </c>
      <c r="AM41" s="131">
        <v>872</v>
      </c>
    </row>
    <row r="42" spans="1:39" ht="15.75" x14ac:dyDescent="0.25">
      <c r="A42">
        <v>39</v>
      </c>
      <c r="B42" t="s">
        <v>1</v>
      </c>
      <c r="C42" t="s">
        <v>212</v>
      </c>
      <c r="D42" t="s">
        <v>213</v>
      </c>
      <c r="E42" t="s">
        <v>369</v>
      </c>
      <c r="F42" t="s">
        <v>370</v>
      </c>
      <c r="G42">
        <v>103282</v>
      </c>
      <c r="H42" t="s">
        <v>329</v>
      </c>
      <c r="I42" s="120">
        <v>0</v>
      </c>
      <c r="J42" s="120">
        <v>0</v>
      </c>
      <c r="K42" s="120">
        <v>0</v>
      </c>
      <c r="L42" s="120">
        <v>0</v>
      </c>
      <c r="M42" s="120">
        <v>0</v>
      </c>
      <c r="N42" s="120">
        <v>0</v>
      </c>
      <c r="O42" s="121">
        <f t="shared" si="0"/>
        <v>0</v>
      </c>
      <c r="P42" s="120">
        <v>0</v>
      </c>
      <c r="Q42" s="120">
        <v>0</v>
      </c>
      <c r="R42" s="120">
        <v>4404</v>
      </c>
      <c r="S42" s="120">
        <v>0</v>
      </c>
      <c r="T42" s="120">
        <v>0</v>
      </c>
      <c r="U42" s="120">
        <v>0</v>
      </c>
      <c r="V42" s="120">
        <v>0</v>
      </c>
      <c r="W42" s="120">
        <v>0</v>
      </c>
      <c r="X42" s="120">
        <v>0</v>
      </c>
      <c r="Y42" s="120">
        <v>0</v>
      </c>
      <c r="Z42" s="120">
        <v>0</v>
      </c>
      <c r="AA42" s="122">
        <v>2201.5416522640858</v>
      </c>
      <c r="AB42" s="120">
        <v>0</v>
      </c>
      <c r="AC42" s="120">
        <v>0</v>
      </c>
      <c r="AD42" s="120">
        <v>1101</v>
      </c>
      <c r="AE42" s="120">
        <v>0</v>
      </c>
      <c r="AF42" s="120">
        <v>0</v>
      </c>
      <c r="AG42" s="120">
        <v>0</v>
      </c>
      <c r="AH42" s="120">
        <v>0</v>
      </c>
      <c r="AI42" s="120">
        <v>0</v>
      </c>
      <c r="AJ42" s="120">
        <v>0</v>
      </c>
      <c r="AK42" s="120">
        <v>0</v>
      </c>
      <c r="AL42" s="120">
        <v>0</v>
      </c>
      <c r="AM42" s="131">
        <v>1101</v>
      </c>
    </row>
    <row r="43" spans="1:39" ht="15.75" x14ac:dyDescent="0.25">
      <c r="A43">
        <v>40</v>
      </c>
      <c r="B43" t="s">
        <v>1</v>
      </c>
      <c r="C43" t="s">
        <v>212</v>
      </c>
      <c r="D43" t="s">
        <v>213</v>
      </c>
      <c r="E43" t="s">
        <v>373</v>
      </c>
      <c r="F43" t="s">
        <v>370</v>
      </c>
      <c r="G43">
        <v>105266</v>
      </c>
      <c r="H43" t="s">
        <v>329</v>
      </c>
      <c r="I43" s="120">
        <v>0</v>
      </c>
      <c r="J43" s="120">
        <v>0</v>
      </c>
      <c r="K43" s="120">
        <v>0</v>
      </c>
      <c r="L43" s="120">
        <v>0</v>
      </c>
      <c r="M43" s="120">
        <v>0</v>
      </c>
      <c r="N43" s="120">
        <v>0</v>
      </c>
      <c r="O43" s="121">
        <f t="shared" si="0"/>
        <v>0</v>
      </c>
      <c r="P43" s="120">
        <v>0</v>
      </c>
      <c r="Q43" s="120">
        <v>0</v>
      </c>
      <c r="R43" s="120">
        <v>4488</v>
      </c>
      <c r="S43" s="120">
        <v>0</v>
      </c>
      <c r="T43" s="120">
        <v>0</v>
      </c>
      <c r="U43" s="120">
        <v>0</v>
      </c>
      <c r="V43" s="120">
        <v>0</v>
      </c>
      <c r="W43" s="120">
        <v>0</v>
      </c>
      <c r="X43" s="120">
        <v>0</v>
      </c>
      <c r="Y43" s="120">
        <v>0</v>
      </c>
      <c r="Z43" s="120">
        <v>0</v>
      </c>
      <c r="AA43" s="122">
        <v>2243.6833736605599</v>
      </c>
      <c r="AB43" s="120">
        <v>0</v>
      </c>
      <c r="AC43" s="120">
        <v>0</v>
      </c>
      <c r="AD43" s="120">
        <v>1122</v>
      </c>
      <c r="AE43" s="120">
        <v>0</v>
      </c>
      <c r="AF43" s="120">
        <v>0</v>
      </c>
      <c r="AG43" s="120">
        <v>0</v>
      </c>
      <c r="AH43" s="120">
        <v>0</v>
      </c>
      <c r="AI43" s="120">
        <v>0</v>
      </c>
      <c r="AJ43" s="120">
        <v>0</v>
      </c>
      <c r="AK43" s="120">
        <v>0</v>
      </c>
      <c r="AL43" s="120">
        <v>0</v>
      </c>
      <c r="AM43" s="131">
        <v>1122</v>
      </c>
    </row>
    <row r="44" spans="1:39" ht="15.75" x14ac:dyDescent="0.25">
      <c r="A44">
        <v>41</v>
      </c>
      <c r="B44" t="s">
        <v>1</v>
      </c>
      <c r="C44" t="s">
        <v>212</v>
      </c>
      <c r="D44" t="s">
        <v>213</v>
      </c>
      <c r="E44" t="s">
        <v>369</v>
      </c>
      <c r="F44" t="s">
        <v>372</v>
      </c>
      <c r="G44">
        <v>11036</v>
      </c>
      <c r="H44" t="s">
        <v>329</v>
      </c>
      <c r="I44" s="120">
        <v>0</v>
      </c>
      <c r="J44" s="120">
        <v>0</v>
      </c>
      <c r="K44" s="120">
        <v>0</v>
      </c>
      <c r="L44" s="120">
        <v>0</v>
      </c>
      <c r="M44" s="120">
        <v>0</v>
      </c>
      <c r="N44" s="120">
        <v>0</v>
      </c>
      <c r="O44" s="121">
        <f t="shared" si="0"/>
        <v>0</v>
      </c>
      <c r="P44" s="120">
        <v>0</v>
      </c>
      <c r="Q44" s="120">
        <v>0</v>
      </c>
      <c r="R44" s="120">
        <v>471</v>
      </c>
      <c r="S44" s="120">
        <v>0</v>
      </c>
      <c r="T44" s="120">
        <v>0</v>
      </c>
      <c r="U44" s="120">
        <v>0</v>
      </c>
      <c r="V44" s="120">
        <v>0</v>
      </c>
      <c r="W44" s="120">
        <v>0</v>
      </c>
      <c r="X44" s="120">
        <v>0</v>
      </c>
      <c r="Y44" s="120">
        <v>0</v>
      </c>
      <c r="Z44" s="120">
        <v>0</v>
      </c>
      <c r="AA44" s="122">
        <v>235.4123746975458</v>
      </c>
      <c r="AB44" s="120">
        <v>0</v>
      </c>
      <c r="AC44" s="120">
        <v>0</v>
      </c>
      <c r="AD44" s="120">
        <v>118</v>
      </c>
      <c r="AE44" s="120">
        <v>0</v>
      </c>
      <c r="AF44" s="120">
        <v>0</v>
      </c>
      <c r="AG44" s="120">
        <v>0</v>
      </c>
      <c r="AH44" s="120">
        <v>0</v>
      </c>
      <c r="AI44" s="120">
        <v>0</v>
      </c>
      <c r="AJ44" s="120">
        <v>0</v>
      </c>
      <c r="AK44" s="120">
        <v>0</v>
      </c>
      <c r="AL44" s="120">
        <v>0</v>
      </c>
      <c r="AM44" s="131">
        <v>118</v>
      </c>
    </row>
    <row r="45" spans="1:39" ht="15.75" x14ac:dyDescent="0.25">
      <c r="A45">
        <v>42</v>
      </c>
      <c r="B45" t="s">
        <v>1</v>
      </c>
      <c r="C45" t="s">
        <v>212</v>
      </c>
      <c r="D45" t="s">
        <v>213</v>
      </c>
      <c r="E45" t="s">
        <v>373</v>
      </c>
      <c r="F45" t="s">
        <v>372</v>
      </c>
      <c r="G45">
        <v>10456</v>
      </c>
      <c r="H45" t="s">
        <v>329</v>
      </c>
      <c r="I45" s="120">
        <v>0</v>
      </c>
      <c r="J45" s="120">
        <v>0</v>
      </c>
      <c r="K45" s="120">
        <v>0</v>
      </c>
      <c r="L45" s="120">
        <v>0</v>
      </c>
      <c r="M45" s="120">
        <v>0</v>
      </c>
      <c r="N45" s="120">
        <v>0</v>
      </c>
      <c r="O45" s="121">
        <f t="shared" si="0"/>
        <v>0</v>
      </c>
      <c r="P45" s="120">
        <v>0</v>
      </c>
      <c r="Q45" s="120">
        <v>0</v>
      </c>
      <c r="R45" s="120">
        <v>446</v>
      </c>
      <c r="S45" s="120">
        <v>0</v>
      </c>
      <c r="T45" s="120">
        <v>0</v>
      </c>
      <c r="U45" s="120">
        <v>0</v>
      </c>
      <c r="V45" s="120">
        <v>0</v>
      </c>
      <c r="W45" s="120">
        <v>0</v>
      </c>
      <c r="X45" s="120">
        <v>0</v>
      </c>
      <c r="Y45" s="120">
        <v>0</v>
      </c>
      <c r="Z45" s="120">
        <v>0</v>
      </c>
      <c r="AA45" s="122">
        <v>222.33390943657102</v>
      </c>
      <c r="AB45" s="120">
        <v>0</v>
      </c>
      <c r="AC45" s="120">
        <v>0</v>
      </c>
      <c r="AD45" s="120">
        <v>111</v>
      </c>
      <c r="AE45" s="120">
        <v>0</v>
      </c>
      <c r="AF45" s="120">
        <v>0</v>
      </c>
      <c r="AG45" s="120">
        <v>0</v>
      </c>
      <c r="AH45" s="120">
        <v>0</v>
      </c>
      <c r="AI45" s="120">
        <v>0</v>
      </c>
      <c r="AJ45" s="120">
        <v>0</v>
      </c>
      <c r="AK45" s="120">
        <v>0</v>
      </c>
      <c r="AL45" s="120">
        <v>0</v>
      </c>
      <c r="AM45" s="131">
        <v>111</v>
      </c>
    </row>
    <row r="46" spans="1:39" ht="15.75" x14ac:dyDescent="0.25">
      <c r="A46">
        <v>43</v>
      </c>
      <c r="B46" t="s">
        <v>1</v>
      </c>
      <c r="C46" t="s">
        <v>214</v>
      </c>
      <c r="D46" t="s">
        <v>215</v>
      </c>
      <c r="E46" t="s">
        <v>369</v>
      </c>
      <c r="F46" t="s">
        <v>371</v>
      </c>
      <c r="G46">
        <v>53488</v>
      </c>
      <c r="H46" t="s">
        <v>329</v>
      </c>
      <c r="I46" s="120">
        <v>0</v>
      </c>
      <c r="J46" s="120">
        <v>0</v>
      </c>
      <c r="K46" s="120">
        <v>0</v>
      </c>
      <c r="L46" s="120">
        <v>0</v>
      </c>
      <c r="M46" s="120">
        <v>0</v>
      </c>
      <c r="N46" s="120">
        <v>0</v>
      </c>
      <c r="O46" s="121">
        <f t="shared" si="0"/>
        <v>0</v>
      </c>
      <c r="P46" s="120">
        <v>0</v>
      </c>
      <c r="Q46" s="120">
        <v>0</v>
      </c>
      <c r="R46" s="120">
        <v>1745</v>
      </c>
      <c r="S46" s="120">
        <v>0</v>
      </c>
      <c r="T46" s="120">
        <v>0</v>
      </c>
      <c r="U46" s="120">
        <v>0</v>
      </c>
      <c r="V46" s="120">
        <v>0</v>
      </c>
      <c r="W46" s="120">
        <v>0</v>
      </c>
      <c r="X46" s="120">
        <v>0</v>
      </c>
      <c r="Y46" s="120">
        <v>0</v>
      </c>
      <c r="Z46" s="120">
        <v>0</v>
      </c>
      <c r="AA46" s="122">
        <v>581.78010471204186</v>
      </c>
      <c r="AB46" s="120">
        <v>0</v>
      </c>
      <c r="AC46" s="120">
        <v>0</v>
      </c>
      <c r="AD46" s="120">
        <v>436</v>
      </c>
      <c r="AE46" s="120">
        <v>0</v>
      </c>
      <c r="AF46" s="120">
        <v>0</v>
      </c>
      <c r="AG46" s="120">
        <v>0</v>
      </c>
      <c r="AH46" s="120">
        <v>0</v>
      </c>
      <c r="AI46" s="120">
        <v>0</v>
      </c>
      <c r="AJ46" s="120">
        <v>0</v>
      </c>
      <c r="AK46" s="120">
        <v>0</v>
      </c>
      <c r="AL46" s="120">
        <v>0</v>
      </c>
      <c r="AM46" s="131">
        <v>436</v>
      </c>
    </row>
    <row r="47" spans="1:39" ht="15.75" x14ac:dyDescent="0.25">
      <c r="A47">
        <v>44</v>
      </c>
      <c r="B47" t="s">
        <v>1</v>
      </c>
      <c r="C47" t="s">
        <v>214</v>
      </c>
      <c r="D47" t="s">
        <v>215</v>
      </c>
      <c r="E47" t="s">
        <v>373</v>
      </c>
      <c r="F47" t="s">
        <v>371</v>
      </c>
      <c r="G47">
        <v>52939</v>
      </c>
      <c r="H47" t="s">
        <v>329</v>
      </c>
      <c r="I47" s="120">
        <v>0</v>
      </c>
      <c r="J47" s="120">
        <v>0</v>
      </c>
      <c r="K47" s="120">
        <v>0</v>
      </c>
      <c r="L47" s="120">
        <v>0</v>
      </c>
      <c r="M47" s="120">
        <v>0</v>
      </c>
      <c r="N47" s="120">
        <v>0</v>
      </c>
      <c r="O47" s="121">
        <f t="shared" si="0"/>
        <v>0</v>
      </c>
      <c r="P47" s="120">
        <v>0</v>
      </c>
      <c r="Q47" s="120">
        <v>0</v>
      </c>
      <c r="R47" s="120">
        <v>1727</v>
      </c>
      <c r="S47" s="120">
        <v>0</v>
      </c>
      <c r="T47" s="120">
        <v>0</v>
      </c>
      <c r="U47" s="120">
        <v>0</v>
      </c>
      <c r="V47" s="120">
        <v>0</v>
      </c>
      <c r="W47" s="120">
        <v>0</v>
      </c>
      <c r="X47" s="120">
        <v>0</v>
      </c>
      <c r="Y47" s="120">
        <v>0</v>
      </c>
      <c r="Z47" s="120">
        <v>0</v>
      </c>
      <c r="AA47" s="122">
        <v>575.96230366492148</v>
      </c>
      <c r="AB47" s="120">
        <v>0</v>
      </c>
      <c r="AC47" s="120">
        <v>0</v>
      </c>
      <c r="AD47" s="120">
        <v>432</v>
      </c>
      <c r="AE47" s="120">
        <v>0</v>
      </c>
      <c r="AF47" s="120">
        <v>0</v>
      </c>
      <c r="AG47" s="120">
        <v>0</v>
      </c>
      <c r="AH47" s="120">
        <v>0</v>
      </c>
      <c r="AI47" s="120">
        <v>0</v>
      </c>
      <c r="AJ47" s="120">
        <v>0</v>
      </c>
      <c r="AK47" s="120">
        <v>0</v>
      </c>
      <c r="AL47" s="120">
        <v>0</v>
      </c>
      <c r="AM47" s="131">
        <v>432</v>
      </c>
    </row>
    <row r="48" spans="1:39" ht="15.75" x14ac:dyDescent="0.25">
      <c r="A48">
        <v>45</v>
      </c>
      <c r="B48" t="s">
        <v>1</v>
      </c>
      <c r="C48" t="s">
        <v>214</v>
      </c>
      <c r="D48" t="s">
        <v>215</v>
      </c>
      <c r="E48" t="s">
        <v>369</v>
      </c>
      <c r="F48" t="s">
        <v>370</v>
      </c>
      <c r="G48">
        <v>66867</v>
      </c>
      <c r="H48" t="s">
        <v>329</v>
      </c>
      <c r="I48" s="120">
        <v>0</v>
      </c>
      <c r="J48" s="120">
        <v>0</v>
      </c>
      <c r="K48" s="120">
        <v>0</v>
      </c>
      <c r="L48" s="120">
        <v>0</v>
      </c>
      <c r="M48" s="120">
        <v>0</v>
      </c>
      <c r="N48" s="120">
        <v>0</v>
      </c>
      <c r="O48" s="121">
        <f t="shared" si="0"/>
        <v>0</v>
      </c>
      <c r="P48" s="120">
        <v>0</v>
      </c>
      <c r="Q48" s="120">
        <v>0</v>
      </c>
      <c r="R48" s="120">
        <v>2181</v>
      </c>
      <c r="S48" s="120">
        <v>0</v>
      </c>
      <c r="T48" s="120">
        <v>0</v>
      </c>
      <c r="U48" s="120">
        <v>0</v>
      </c>
      <c r="V48" s="120">
        <v>0</v>
      </c>
      <c r="W48" s="120">
        <v>0</v>
      </c>
      <c r="X48" s="120">
        <v>0</v>
      </c>
      <c r="Y48" s="120">
        <v>0</v>
      </c>
      <c r="Z48" s="120">
        <v>0</v>
      </c>
      <c r="AA48" s="122">
        <v>727.22513089005236</v>
      </c>
      <c r="AB48" s="120">
        <v>0</v>
      </c>
      <c r="AC48" s="120">
        <v>0</v>
      </c>
      <c r="AD48" s="120">
        <v>545</v>
      </c>
      <c r="AE48" s="120">
        <v>0</v>
      </c>
      <c r="AF48" s="120">
        <v>0</v>
      </c>
      <c r="AG48" s="120">
        <v>0</v>
      </c>
      <c r="AH48" s="120">
        <v>0</v>
      </c>
      <c r="AI48" s="120">
        <v>0</v>
      </c>
      <c r="AJ48" s="120">
        <v>0</v>
      </c>
      <c r="AK48" s="120">
        <v>0</v>
      </c>
      <c r="AL48" s="120">
        <v>0</v>
      </c>
      <c r="AM48" s="131">
        <v>545</v>
      </c>
    </row>
    <row r="49" spans="1:39" ht="15.75" x14ac:dyDescent="0.25">
      <c r="A49">
        <v>46</v>
      </c>
      <c r="B49" t="s">
        <v>1</v>
      </c>
      <c r="C49" t="s">
        <v>214</v>
      </c>
      <c r="D49" t="s">
        <v>215</v>
      </c>
      <c r="E49" t="s">
        <v>373</v>
      </c>
      <c r="F49" t="s">
        <v>370</v>
      </c>
      <c r="G49">
        <v>68152</v>
      </c>
      <c r="H49" t="s">
        <v>329</v>
      </c>
      <c r="I49" s="120">
        <v>0</v>
      </c>
      <c r="J49" s="120">
        <v>0</v>
      </c>
      <c r="K49" s="120">
        <v>0</v>
      </c>
      <c r="L49" s="120">
        <v>0</v>
      </c>
      <c r="M49" s="120">
        <v>0</v>
      </c>
      <c r="N49" s="120">
        <v>0</v>
      </c>
      <c r="O49" s="121">
        <f t="shared" si="0"/>
        <v>0</v>
      </c>
      <c r="P49" s="120">
        <v>0</v>
      </c>
      <c r="Q49" s="120">
        <v>0</v>
      </c>
      <c r="R49" s="120">
        <v>2223</v>
      </c>
      <c r="S49" s="120">
        <v>0</v>
      </c>
      <c r="T49" s="120">
        <v>0</v>
      </c>
      <c r="U49" s="120">
        <v>0</v>
      </c>
      <c r="V49" s="120">
        <v>0</v>
      </c>
      <c r="W49" s="120">
        <v>0</v>
      </c>
      <c r="X49" s="120">
        <v>0</v>
      </c>
      <c r="Y49" s="120">
        <v>0</v>
      </c>
      <c r="Z49" s="120">
        <v>0</v>
      </c>
      <c r="AA49" s="122">
        <v>741.76963350785343</v>
      </c>
      <c r="AB49" s="120">
        <v>0</v>
      </c>
      <c r="AC49" s="120">
        <v>0</v>
      </c>
      <c r="AD49" s="120">
        <v>556</v>
      </c>
      <c r="AE49" s="120">
        <v>0</v>
      </c>
      <c r="AF49" s="120">
        <v>0</v>
      </c>
      <c r="AG49" s="120">
        <v>0</v>
      </c>
      <c r="AH49" s="120">
        <v>0</v>
      </c>
      <c r="AI49" s="120">
        <v>0</v>
      </c>
      <c r="AJ49" s="120">
        <v>0</v>
      </c>
      <c r="AK49" s="120">
        <v>0</v>
      </c>
      <c r="AL49" s="120">
        <v>0</v>
      </c>
      <c r="AM49" s="131">
        <v>556</v>
      </c>
    </row>
    <row r="50" spans="1:39" ht="15.75" x14ac:dyDescent="0.25">
      <c r="A50">
        <v>47</v>
      </c>
      <c r="B50" t="s">
        <v>1</v>
      </c>
      <c r="C50" t="s">
        <v>214</v>
      </c>
      <c r="D50" t="s">
        <v>215</v>
      </c>
      <c r="E50" t="s">
        <v>369</v>
      </c>
      <c r="F50" t="s">
        <v>372</v>
      </c>
      <c r="G50">
        <v>7145</v>
      </c>
      <c r="H50" t="s">
        <v>329</v>
      </c>
      <c r="I50" s="120">
        <v>0</v>
      </c>
      <c r="J50" s="120">
        <v>0</v>
      </c>
      <c r="K50" s="120">
        <v>0</v>
      </c>
      <c r="L50" s="120">
        <v>0</v>
      </c>
      <c r="M50" s="120">
        <v>0</v>
      </c>
      <c r="N50" s="120">
        <v>0</v>
      </c>
      <c r="O50" s="121">
        <f t="shared" si="0"/>
        <v>0</v>
      </c>
      <c r="P50" s="120">
        <v>0</v>
      </c>
      <c r="Q50" s="120">
        <v>0</v>
      </c>
      <c r="R50" s="120">
        <v>233</v>
      </c>
      <c r="S50" s="120">
        <v>0</v>
      </c>
      <c r="T50" s="120">
        <v>0</v>
      </c>
      <c r="U50" s="120">
        <v>0</v>
      </c>
      <c r="V50" s="120">
        <v>0</v>
      </c>
      <c r="W50" s="120">
        <v>0</v>
      </c>
      <c r="X50" s="120">
        <v>0</v>
      </c>
      <c r="Y50" s="120">
        <v>0</v>
      </c>
      <c r="Z50" s="120">
        <v>0</v>
      </c>
      <c r="AA50" s="122">
        <v>77.570680628272257</v>
      </c>
      <c r="AB50" s="120">
        <v>0</v>
      </c>
      <c r="AC50" s="120">
        <v>0</v>
      </c>
      <c r="AD50" s="120">
        <v>58</v>
      </c>
      <c r="AE50" s="120">
        <v>0</v>
      </c>
      <c r="AF50" s="120">
        <v>0</v>
      </c>
      <c r="AG50" s="120">
        <v>0</v>
      </c>
      <c r="AH50" s="120">
        <v>0</v>
      </c>
      <c r="AI50" s="120">
        <v>0</v>
      </c>
      <c r="AJ50" s="120">
        <v>0</v>
      </c>
      <c r="AK50" s="120">
        <v>0</v>
      </c>
      <c r="AL50" s="120">
        <v>0</v>
      </c>
      <c r="AM50" s="131">
        <v>58</v>
      </c>
    </row>
    <row r="51" spans="1:39" ht="15.75" x14ac:dyDescent="0.25">
      <c r="A51">
        <v>48</v>
      </c>
      <c r="B51" t="s">
        <v>1</v>
      </c>
      <c r="C51" t="s">
        <v>214</v>
      </c>
      <c r="D51" t="s">
        <v>215</v>
      </c>
      <c r="E51" t="s">
        <v>373</v>
      </c>
      <c r="F51" t="s">
        <v>372</v>
      </c>
      <c r="G51">
        <v>6769</v>
      </c>
      <c r="H51" t="s">
        <v>329</v>
      </c>
      <c r="I51" s="120">
        <v>0</v>
      </c>
      <c r="J51" s="120">
        <v>0</v>
      </c>
      <c r="K51" s="120">
        <v>0</v>
      </c>
      <c r="L51" s="120">
        <v>0</v>
      </c>
      <c r="M51" s="120">
        <v>0</v>
      </c>
      <c r="N51" s="120">
        <v>0</v>
      </c>
      <c r="O51" s="121">
        <f t="shared" si="0"/>
        <v>0</v>
      </c>
      <c r="P51" s="120">
        <v>0</v>
      </c>
      <c r="Q51" s="120">
        <v>0</v>
      </c>
      <c r="R51" s="120">
        <v>221</v>
      </c>
      <c r="S51" s="120">
        <v>0</v>
      </c>
      <c r="T51" s="120">
        <v>0</v>
      </c>
      <c r="U51" s="120">
        <v>0</v>
      </c>
      <c r="V51" s="120">
        <v>0</v>
      </c>
      <c r="W51" s="120">
        <v>0</v>
      </c>
      <c r="X51" s="120">
        <v>0</v>
      </c>
      <c r="Y51" s="120">
        <v>0</v>
      </c>
      <c r="Z51" s="120">
        <v>0</v>
      </c>
      <c r="AA51" s="122">
        <v>73.692146596858635</v>
      </c>
      <c r="AB51" s="120">
        <v>0</v>
      </c>
      <c r="AC51" s="120">
        <v>0</v>
      </c>
      <c r="AD51" s="120">
        <v>55</v>
      </c>
      <c r="AE51" s="120">
        <v>0</v>
      </c>
      <c r="AF51" s="120">
        <v>0</v>
      </c>
      <c r="AG51" s="120">
        <v>0</v>
      </c>
      <c r="AH51" s="120">
        <v>0</v>
      </c>
      <c r="AI51" s="120">
        <v>0</v>
      </c>
      <c r="AJ51" s="120">
        <v>0</v>
      </c>
      <c r="AK51" s="120">
        <v>0</v>
      </c>
      <c r="AL51" s="120">
        <v>0</v>
      </c>
      <c r="AM51" s="131">
        <v>55</v>
      </c>
    </row>
    <row r="52" spans="1:39" ht="15.75" x14ac:dyDescent="0.25">
      <c r="A52">
        <v>49</v>
      </c>
      <c r="B52" t="s">
        <v>1</v>
      </c>
      <c r="C52" t="s">
        <v>216</v>
      </c>
      <c r="D52" t="s">
        <v>217</v>
      </c>
      <c r="E52" t="s">
        <v>369</v>
      </c>
      <c r="F52" t="s">
        <v>371</v>
      </c>
      <c r="G52">
        <v>29133</v>
      </c>
      <c r="H52" t="s">
        <v>329</v>
      </c>
      <c r="I52" s="120">
        <v>0</v>
      </c>
      <c r="J52" s="120">
        <v>0</v>
      </c>
      <c r="K52" s="120">
        <v>0</v>
      </c>
      <c r="L52" s="120">
        <v>0</v>
      </c>
      <c r="M52" s="120">
        <v>0</v>
      </c>
      <c r="N52" s="120">
        <v>0</v>
      </c>
      <c r="O52" s="121">
        <f t="shared" si="0"/>
        <v>0</v>
      </c>
      <c r="P52" s="120">
        <v>0</v>
      </c>
      <c r="Q52" s="120">
        <v>0</v>
      </c>
      <c r="R52" s="120">
        <v>3248</v>
      </c>
      <c r="S52" s="120">
        <v>0</v>
      </c>
      <c r="T52" s="120">
        <v>0</v>
      </c>
      <c r="U52" s="120">
        <v>0</v>
      </c>
      <c r="V52" s="120">
        <v>0</v>
      </c>
      <c r="W52" s="120">
        <v>0</v>
      </c>
      <c r="X52" s="120">
        <v>0</v>
      </c>
      <c r="Y52" s="120">
        <v>0</v>
      </c>
      <c r="Z52" s="120">
        <v>0</v>
      </c>
      <c r="AA52" s="122">
        <v>2274.9780693533271</v>
      </c>
      <c r="AB52" s="120">
        <v>0</v>
      </c>
      <c r="AC52" s="120">
        <v>0</v>
      </c>
      <c r="AD52" s="120">
        <v>812</v>
      </c>
      <c r="AE52" s="120">
        <v>0</v>
      </c>
      <c r="AF52" s="120">
        <v>0</v>
      </c>
      <c r="AG52" s="120">
        <v>0</v>
      </c>
      <c r="AH52" s="120">
        <v>0</v>
      </c>
      <c r="AI52" s="120">
        <v>0</v>
      </c>
      <c r="AJ52" s="120">
        <v>0</v>
      </c>
      <c r="AK52" s="120">
        <v>0</v>
      </c>
      <c r="AL52" s="120">
        <v>0</v>
      </c>
      <c r="AM52" s="131">
        <v>812</v>
      </c>
    </row>
    <row r="53" spans="1:39" ht="15.75" x14ac:dyDescent="0.25">
      <c r="A53">
        <v>50</v>
      </c>
      <c r="B53" t="s">
        <v>1</v>
      </c>
      <c r="C53" t="s">
        <v>216</v>
      </c>
      <c r="D53" t="s">
        <v>217</v>
      </c>
      <c r="E53" t="s">
        <v>373</v>
      </c>
      <c r="F53" t="s">
        <v>371</v>
      </c>
      <c r="G53">
        <v>28834</v>
      </c>
      <c r="H53" t="s">
        <v>329</v>
      </c>
      <c r="I53" s="120">
        <v>0</v>
      </c>
      <c r="J53" s="120">
        <v>0</v>
      </c>
      <c r="K53" s="120">
        <v>0</v>
      </c>
      <c r="L53" s="120">
        <v>0</v>
      </c>
      <c r="M53" s="120">
        <v>0</v>
      </c>
      <c r="N53" s="120">
        <v>0</v>
      </c>
      <c r="O53" s="121">
        <f t="shared" si="0"/>
        <v>0</v>
      </c>
      <c r="P53" s="120">
        <v>0</v>
      </c>
      <c r="Q53" s="120">
        <v>0</v>
      </c>
      <c r="R53" s="120">
        <v>3215</v>
      </c>
      <c r="S53" s="120">
        <v>0</v>
      </c>
      <c r="T53" s="120">
        <v>0</v>
      </c>
      <c r="U53" s="120">
        <v>0</v>
      </c>
      <c r="V53" s="120">
        <v>0</v>
      </c>
      <c r="W53" s="120">
        <v>0</v>
      </c>
      <c r="X53" s="120">
        <v>0</v>
      </c>
      <c r="Y53" s="120">
        <v>0</v>
      </c>
      <c r="Z53" s="120">
        <v>0</v>
      </c>
      <c r="AA53" s="122">
        <v>2250.5597000937205</v>
      </c>
      <c r="AB53" s="120">
        <v>0</v>
      </c>
      <c r="AC53" s="120">
        <v>0</v>
      </c>
      <c r="AD53" s="120">
        <v>804</v>
      </c>
      <c r="AE53" s="120">
        <v>0</v>
      </c>
      <c r="AF53" s="120">
        <v>0</v>
      </c>
      <c r="AG53" s="120">
        <v>0</v>
      </c>
      <c r="AH53" s="120">
        <v>0</v>
      </c>
      <c r="AI53" s="120">
        <v>0</v>
      </c>
      <c r="AJ53" s="120">
        <v>0</v>
      </c>
      <c r="AK53" s="120">
        <v>0</v>
      </c>
      <c r="AL53" s="120">
        <v>0</v>
      </c>
      <c r="AM53" s="131">
        <v>804</v>
      </c>
    </row>
    <row r="54" spans="1:39" ht="15.75" x14ac:dyDescent="0.25">
      <c r="A54">
        <v>51</v>
      </c>
      <c r="B54" t="s">
        <v>1</v>
      </c>
      <c r="C54" t="s">
        <v>216</v>
      </c>
      <c r="D54" t="s">
        <v>217</v>
      </c>
      <c r="E54" t="s">
        <v>369</v>
      </c>
      <c r="F54" t="s">
        <v>370</v>
      </c>
      <c r="G54">
        <v>36420</v>
      </c>
      <c r="H54" t="s">
        <v>329</v>
      </c>
      <c r="I54" s="120">
        <v>0</v>
      </c>
      <c r="J54" s="120">
        <v>0</v>
      </c>
      <c r="K54" s="120">
        <v>0</v>
      </c>
      <c r="L54" s="120">
        <v>0</v>
      </c>
      <c r="M54" s="120">
        <v>0</v>
      </c>
      <c r="N54" s="120">
        <v>0</v>
      </c>
      <c r="O54" s="121">
        <f t="shared" si="0"/>
        <v>0</v>
      </c>
      <c r="P54" s="120">
        <v>0</v>
      </c>
      <c r="Q54" s="120">
        <v>0</v>
      </c>
      <c r="R54" s="120">
        <v>4061</v>
      </c>
      <c r="S54" s="120">
        <v>0</v>
      </c>
      <c r="T54" s="120">
        <v>0</v>
      </c>
      <c r="U54" s="120">
        <v>0</v>
      </c>
      <c r="V54" s="120">
        <v>0</v>
      </c>
      <c r="W54" s="120">
        <v>0</v>
      </c>
      <c r="X54" s="120">
        <v>0</v>
      </c>
      <c r="Y54" s="120">
        <v>0</v>
      </c>
      <c r="Z54" s="120">
        <v>0</v>
      </c>
      <c r="AA54" s="122">
        <v>2842.7051546391754</v>
      </c>
      <c r="AB54" s="120">
        <v>0</v>
      </c>
      <c r="AC54" s="120">
        <v>0</v>
      </c>
      <c r="AD54" s="120">
        <v>1015</v>
      </c>
      <c r="AE54" s="120">
        <v>0</v>
      </c>
      <c r="AF54" s="120">
        <v>0</v>
      </c>
      <c r="AG54" s="120">
        <v>0</v>
      </c>
      <c r="AH54" s="120">
        <v>0</v>
      </c>
      <c r="AI54" s="120">
        <v>0</v>
      </c>
      <c r="AJ54" s="120">
        <v>0</v>
      </c>
      <c r="AK54" s="120">
        <v>0</v>
      </c>
      <c r="AL54" s="120">
        <v>0</v>
      </c>
      <c r="AM54" s="131">
        <v>1015</v>
      </c>
    </row>
    <row r="55" spans="1:39" ht="15.75" x14ac:dyDescent="0.25">
      <c r="A55">
        <v>52</v>
      </c>
      <c r="B55" t="s">
        <v>1</v>
      </c>
      <c r="C55" t="s">
        <v>216</v>
      </c>
      <c r="D55" t="s">
        <v>217</v>
      </c>
      <c r="E55" t="s">
        <v>373</v>
      </c>
      <c r="F55" t="s">
        <v>370</v>
      </c>
      <c r="G55">
        <v>37120</v>
      </c>
      <c r="H55" t="s">
        <v>329</v>
      </c>
      <c r="I55" s="120">
        <v>0</v>
      </c>
      <c r="J55" s="120">
        <v>0</v>
      </c>
      <c r="K55" s="120">
        <v>0</v>
      </c>
      <c r="L55" s="120">
        <v>0</v>
      </c>
      <c r="M55" s="120">
        <v>0</v>
      </c>
      <c r="N55" s="120">
        <v>0</v>
      </c>
      <c r="O55" s="121">
        <f t="shared" si="0"/>
        <v>0</v>
      </c>
      <c r="P55" s="120">
        <v>0</v>
      </c>
      <c r="Q55" s="120">
        <v>0</v>
      </c>
      <c r="R55" s="120">
        <v>4139</v>
      </c>
      <c r="S55" s="120">
        <v>0</v>
      </c>
      <c r="T55" s="120">
        <v>0</v>
      </c>
      <c r="U55" s="120">
        <v>0</v>
      </c>
      <c r="V55" s="120">
        <v>0</v>
      </c>
      <c r="W55" s="120">
        <v>0</v>
      </c>
      <c r="X55" s="120">
        <v>0</v>
      </c>
      <c r="Y55" s="120">
        <v>0</v>
      </c>
      <c r="Z55" s="120">
        <v>0</v>
      </c>
      <c r="AA55" s="122">
        <v>2897.6464854732894</v>
      </c>
      <c r="AB55" s="120">
        <v>0</v>
      </c>
      <c r="AC55" s="120">
        <v>0</v>
      </c>
      <c r="AD55" s="120">
        <v>1035</v>
      </c>
      <c r="AE55" s="120">
        <v>0</v>
      </c>
      <c r="AF55" s="120">
        <v>0</v>
      </c>
      <c r="AG55" s="120">
        <v>0</v>
      </c>
      <c r="AH55" s="120">
        <v>0</v>
      </c>
      <c r="AI55" s="120">
        <v>0</v>
      </c>
      <c r="AJ55" s="120">
        <v>0</v>
      </c>
      <c r="AK55" s="120">
        <v>0</v>
      </c>
      <c r="AL55" s="120">
        <v>0</v>
      </c>
      <c r="AM55" s="131">
        <v>1035</v>
      </c>
    </row>
    <row r="56" spans="1:39" ht="15.75" x14ac:dyDescent="0.25">
      <c r="A56">
        <v>53</v>
      </c>
      <c r="B56" t="s">
        <v>1</v>
      </c>
      <c r="C56" t="s">
        <v>216</v>
      </c>
      <c r="D56" t="s">
        <v>217</v>
      </c>
      <c r="E56" t="s">
        <v>369</v>
      </c>
      <c r="F56" t="s">
        <v>372</v>
      </c>
      <c r="G56">
        <v>3892</v>
      </c>
      <c r="H56" t="s">
        <v>329</v>
      </c>
      <c r="I56" s="120">
        <v>0</v>
      </c>
      <c r="J56" s="120">
        <v>0</v>
      </c>
      <c r="K56" s="120">
        <v>0</v>
      </c>
      <c r="L56" s="120">
        <v>0</v>
      </c>
      <c r="M56" s="120">
        <v>0</v>
      </c>
      <c r="N56" s="120">
        <v>0</v>
      </c>
      <c r="O56" s="121">
        <f t="shared" si="0"/>
        <v>0</v>
      </c>
      <c r="P56" s="120">
        <v>0</v>
      </c>
      <c r="Q56" s="120">
        <v>0</v>
      </c>
      <c r="R56" s="120">
        <v>434</v>
      </c>
      <c r="S56" s="120">
        <v>0</v>
      </c>
      <c r="T56" s="120">
        <v>0</v>
      </c>
      <c r="U56" s="120">
        <v>0</v>
      </c>
      <c r="V56" s="120">
        <v>0</v>
      </c>
      <c r="W56" s="120">
        <v>0</v>
      </c>
      <c r="X56" s="120">
        <v>0</v>
      </c>
      <c r="Y56" s="120">
        <v>0</v>
      </c>
      <c r="Z56" s="120">
        <v>0</v>
      </c>
      <c r="AA56" s="122">
        <v>303.19475164011249</v>
      </c>
      <c r="AB56" s="120">
        <v>0</v>
      </c>
      <c r="AC56" s="120">
        <v>0</v>
      </c>
      <c r="AD56" s="120">
        <v>108</v>
      </c>
      <c r="AE56" s="120">
        <v>0</v>
      </c>
      <c r="AF56" s="120">
        <v>0</v>
      </c>
      <c r="AG56" s="120">
        <v>0</v>
      </c>
      <c r="AH56" s="120">
        <v>0</v>
      </c>
      <c r="AI56" s="120">
        <v>0</v>
      </c>
      <c r="AJ56" s="120">
        <v>0</v>
      </c>
      <c r="AK56" s="120">
        <v>0</v>
      </c>
      <c r="AL56" s="120">
        <v>0</v>
      </c>
      <c r="AM56" s="131">
        <v>108</v>
      </c>
    </row>
    <row r="57" spans="1:39" ht="15.75" x14ac:dyDescent="0.25">
      <c r="A57">
        <v>54</v>
      </c>
      <c r="B57" t="s">
        <v>1</v>
      </c>
      <c r="C57" t="s">
        <v>216</v>
      </c>
      <c r="D57" t="s">
        <v>217</v>
      </c>
      <c r="E57" t="s">
        <v>373</v>
      </c>
      <c r="F57" t="s">
        <v>372</v>
      </c>
      <c r="G57">
        <v>3687</v>
      </c>
      <c r="H57" t="s">
        <v>329</v>
      </c>
      <c r="I57" s="120">
        <v>0</v>
      </c>
      <c r="J57" s="120">
        <v>0</v>
      </c>
      <c r="K57" s="120">
        <v>0</v>
      </c>
      <c r="L57" s="120">
        <v>0</v>
      </c>
      <c r="M57" s="120">
        <v>0</v>
      </c>
      <c r="N57" s="120">
        <v>0</v>
      </c>
      <c r="O57" s="121">
        <f t="shared" si="0"/>
        <v>0</v>
      </c>
      <c r="P57" s="120">
        <v>0</v>
      </c>
      <c r="Q57" s="120">
        <v>0</v>
      </c>
      <c r="R57" s="120">
        <v>411</v>
      </c>
      <c r="S57" s="120">
        <v>0</v>
      </c>
      <c r="T57" s="120">
        <v>0</v>
      </c>
      <c r="U57" s="120">
        <v>0</v>
      </c>
      <c r="V57" s="120">
        <v>0</v>
      </c>
      <c r="W57" s="120">
        <v>0</v>
      </c>
      <c r="X57" s="120">
        <v>0</v>
      </c>
      <c r="Y57" s="120">
        <v>0</v>
      </c>
      <c r="Z57" s="120">
        <v>0</v>
      </c>
      <c r="AA57" s="122">
        <v>286.9158388003749</v>
      </c>
      <c r="AB57" s="120">
        <v>0</v>
      </c>
      <c r="AC57" s="120">
        <v>0</v>
      </c>
      <c r="AD57" s="120">
        <v>103</v>
      </c>
      <c r="AE57" s="120">
        <v>0</v>
      </c>
      <c r="AF57" s="120">
        <v>0</v>
      </c>
      <c r="AG57" s="120">
        <v>0</v>
      </c>
      <c r="AH57" s="120">
        <v>0</v>
      </c>
      <c r="AI57" s="120">
        <v>0</v>
      </c>
      <c r="AJ57" s="120">
        <v>0</v>
      </c>
      <c r="AK57" s="120">
        <v>0</v>
      </c>
      <c r="AL57" s="120">
        <v>0</v>
      </c>
      <c r="AM57" s="131">
        <v>103</v>
      </c>
    </row>
    <row r="58" spans="1:39" ht="15.75" x14ac:dyDescent="0.25">
      <c r="A58">
        <v>55</v>
      </c>
      <c r="B58" t="s">
        <v>1</v>
      </c>
      <c r="C58" t="s">
        <v>218</v>
      </c>
      <c r="D58" t="s">
        <v>219</v>
      </c>
      <c r="E58" t="s">
        <v>369</v>
      </c>
      <c r="F58" t="s">
        <v>371</v>
      </c>
      <c r="G58">
        <v>35691</v>
      </c>
      <c r="H58" t="s">
        <v>328</v>
      </c>
      <c r="I58" s="120">
        <v>2771.64</v>
      </c>
      <c r="J58" s="120">
        <v>0</v>
      </c>
      <c r="K58" s="120">
        <v>0</v>
      </c>
      <c r="L58" s="120">
        <v>0</v>
      </c>
      <c r="M58" s="120">
        <v>0</v>
      </c>
      <c r="N58" s="120">
        <v>1785</v>
      </c>
      <c r="O58" s="121">
        <f t="shared" si="0"/>
        <v>4556.6399999999994</v>
      </c>
      <c r="P58" s="120">
        <v>4557</v>
      </c>
      <c r="Q58" s="120">
        <v>3371.9135999999999</v>
      </c>
      <c r="R58" s="120">
        <v>3099</v>
      </c>
      <c r="S58" s="120">
        <v>0</v>
      </c>
      <c r="T58" s="120">
        <v>0</v>
      </c>
      <c r="U58" s="120">
        <v>0</v>
      </c>
      <c r="V58" s="120">
        <v>1564</v>
      </c>
      <c r="W58" s="120">
        <v>2436</v>
      </c>
      <c r="X58" s="120">
        <v>0</v>
      </c>
      <c r="Y58" s="120">
        <v>2614</v>
      </c>
      <c r="Z58" s="120">
        <v>46</v>
      </c>
      <c r="AA58" s="122">
        <v>4557.2378630705389</v>
      </c>
      <c r="AB58" s="120">
        <v>0</v>
      </c>
      <c r="AC58" s="120">
        <v>0</v>
      </c>
      <c r="AD58" s="120">
        <v>775</v>
      </c>
      <c r="AE58" s="120">
        <v>0</v>
      </c>
      <c r="AF58" s="120">
        <v>0</v>
      </c>
      <c r="AG58" s="120">
        <v>0</v>
      </c>
      <c r="AH58" s="120">
        <v>844</v>
      </c>
      <c r="AI58" s="120">
        <v>1316</v>
      </c>
      <c r="AJ58" s="120">
        <v>0</v>
      </c>
      <c r="AK58" s="120">
        <v>131</v>
      </c>
      <c r="AL58" s="120">
        <v>0</v>
      </c>
      <c r="AM58" s="131">
        <v>1316</v>
      </c>
    </row>
    <row r="59" spans="1:39" ht="15.75" x14ac:dyDescent="0.25">
      <c r="A59">
        <v>56</v>
      </c>
      <c r="B59" t="s">
        <v>1</v>
      </c>
      <c r="C59" t="s">
        <v>218</v>
      </c>
      <c r="D59" t="s">
        <v>219</v>
      </c>
      <c r="E59" t="s">
        <v>373</v>
      </c>
      <c r="F59" t="s">
        <v>371</v>
      </c>
      <c r="G59">
        <v>35324</v>
      </c>
      <c r="H59" t="s">
        <v>328</v>
      </c>
      <c r="I59" s="120">
        <v>2386.69</v>
      </c>
      <c r="J59" s="120">
        <v>0</v>
      </c>
      <c r="K59" s="120">
        <v>0</v>
      </c>
      <c r="L59" s="120">
        <v>0</v>
      </c>
      <c r="M59" s="120">
        <v>0</v>
      </c>
      <c r="N59" s="120">
        <v>1766</v>
      </c>
      <c r="O59" s="121">
        <f t="shared" si="0"/>
        <v>4152.6900000000005</v>
      </c>
      <c r="P59" s="120">
        <v>4153</v>
      </c>
      <c r="Q59" s="120">
        <v>3072.9906000000001</v>
      </c>
      <c r="R59" s="120">
        <v>2711</v>
      </c>
      <c r="S59" s="120">
        <v>0</v>
      </c>
      <c r="T59" s="120">
        <v>0</v>
      </c>
      <c r="U59" s="120">
        <v>0</v>
      </c>
      <c r="V59" s="120">
        <v>1370</v>
      </c>
      <c r="W59" s="120">
        <v>137</v>
      </c>
      <c r="X59" s="120">
        <v>0</v>
      </c>
      <c r="Y59" s="120">
        <v>2320</v>
      </c>
      <c r="Z59" s="120">
        <v>42</v>
      </c>
      <c r="AA59" s="122">
        <v>4152.5982826187183</v>
      </c>
      <c r="AB59" s="120">
        <v>0</v>
      </c>
      <c r="AC59" s="120">
        <v>0</v>
      </c>
      <c r="AD59" s="120">
        <v>678</v>
      </c>
      <c r="AE59" s="120">
        <v>0</v>
      </c>
      <c r="AF59" s="120">
        <v>0</v>
      </c>
      <c r="AG59" s="120">
        <v>0</v>
      </c>
      <c r="AH59" s="120">
        <v>739</v>
      </c>
      <c r="AI59" s="120">
        <v>74</v>
      </c>
      <c r="AJ59" s="120">
        <v>0</v>
      </c>
      <c r="AK59" s="120">
        <v>116</v>
      </c>
      <c r="AL59" s="120">
        <v>0</v>
      </c>
      <c r="AM59" s="131">
        <v>739</v>
      </c>
    </row>
    <row r="60" spans="1:39" ht="15.75" x14ac:dyDescent="0.25">
      <c r="A60">
        <v>57</v>
      </c>
      <c r="B60" t="s">
        <v>1</v>
      </c>
      <c r="C60" t="s">
        <v>218</v>
      </c>
      <c r="D60" t="s">
        <v>219</v>
      </c>
      <c r="E60" t="s">
        <v>369</v>
      </c>
      <c r="F60" t="s">
        <v>370</v>
      </c>
      <c r="G60">
        <v>44618</v>
      </c>
      <c r="H60" t="s">
        <v>328</v>
      </c>
      <c r="I60" s="120">
        <v>1539.8000000000002</v>
      </c>
      <c r="J60" s="120">
        <v>0</v>
      </c>
      <c r="K60" s="120">
        <v>0</v>
      </c>
      <c r="L60" s="120">
        <v>0</v>
      </c>
      <c r="M60" s="120">
        <v>0</v>
      </c>
      <c r="N60" s="120">
        <v>2231</v>
      </c>
      <c r="O60" s="121">
        <f t="shared" si="0"/>
        <v>3770.8</v>
      </c>
      <c r="P60" s="120">
        <v>3771</v>
      </c>
      <c r="Q60" s="120">
        <v>1288.9808399999999</v>
      </c>
      <c r="R60" s="120">
        <v>1949</v>
      </c>
      <c r="S60" s="120">
        <v>0</v>
      </c>
      <c r="T60" s="120">
        <v>0</v>
      </c>
      <c r="U60" s="120">
        <v>0</v>
      </c>
      <c r="V60" s="120">
        <v>377</v>
      </c>
      <c r="W60" s="120">
        <v>1601</v>
      </c>
      <c r="X60" s="120">
        <v>0</v>
      </c>
      <c r="Y60" s="120">
        <v>1824</v>
      </c>
      <c r="Z60" s="120">
        <v>37</v>
      </c>
      <c r="AA60" s="122">
        <v>3771.056339326879</v>
      </c>
      <c r="AB60" s="120">
        <v>0</v>
      </c>
      <c r="AC60" s="120">
        <v>0</v>
      </c>
      <c r="AD60" s="120">
        <v>487</v>
      </c>
      <c r="AE60" s="120">
        <v>0</v>
      </c>
      <c r="AF60" s="120">
        <v>0</v>
      </c>
      <c r="AG60" s="120">
        <v>0</v>
      </c>
      <c r="AH60" s="120">
        <v>203</v>
      </c>
      <c r="AI60" s="120">
        <v>865</v>
      </c>
      <c r="AJ60" s="120">
        <v>0</v>
      </c>
      <c r="AK60" s="120">
        <v>91</v>
      </c>
      <c r="AL60" s="120">
        <v>0</v>
      </c>
      <c r="AM60" s="131">
        <v>865</v>
      </c>
    </row>
    <row r="61" spans="1:39" ht="15.75" x14ac:dyDescent="0.25">
      <c r="A61">
        <v>58</v>
      </c>
      <c r="B61" t="s">
        <v>1</v>
      </c>
      <c r="C61" t="s">
        <v>218</v>
      </c>
      <c r="D61" t="s">
        <v>219</v>
      </c>
      <c r="E61" t="s">
        <v>373</v>
      </c>
      <c r="F61" t="s">
        <v>370</v>
      </c>
      <c r="G61">
        <v>45475</v>
      </c>
      <c r="H61" t="s">
        <v>328</v>
      </c>
      <c r="I61" s="120">
        <v>1000.87</v>
      </c>
      <c r="J61" s="120">
        <v>0</v>
      </c>
      <c r="K61" s="120">
        <v>0</v>
      </c>
      <c r="L61" s="120">
        <v>0</v>
      </c>
      <c r="M61" s="120">
        <v>0</v>
      </c>
      <c r="N61" s="120">
        <v>2274</v>
      </c>
      <c r="O61" s="121">
        <f t="shared" si="0"/>
        <v>3274.87</v>
      </c>
      <c r="P61" s="120">
        <v>3275</v>
      </c>
      <c r="Q61" s="120">
        <v>1288.9808399999999</v>
      </c>
      <c r="R61" s="120">
        <v>1418</v>
      </c>
      <c r="S61" s="120">
        <v>0</v>
      </c>
      <c r="T61" s="120">
        <v>0</v>
      </c>
      <c r="U61" s="120">
        <v>0</v>
      </c>
      <c r="V61" s="120">
        <v>327</v>
      </c>
      <c r="W61" s="120">
        <v>73</v>
      </c>
      <c r="X61" s="120">
        <v>0</v>
      </c>
      <c r="Y61" s="120">
        <v>1433</v>
      </c>
      <c r="Z61" s="120">
        <v>33</v>
      </c>
      <c r="AA61" s="122">
        <v>3275.263416320885</v>
      </c>
      <c r="AB61" s="120">
        <v>0</v>
      </c>
      <c r="AC61" s="120">
        <v>0</v>
      </c>
      <c r="AD61" s="120">
        <v>354</v>
      </c>
      <c r="AE61" s="120">
        <v>0</v>
      </c>
      <c r="AF61" s="120">
        <v>0</v>
      </c>
      <c r="AG61" s="120">
        <v>0</v>
      </c>
      <c r="AH61" s="120">
        <v>177</v>
      </c>
      <c r="AI61" s="120">
        <v>39</v>
      </c>
      <c r="AJ61" s="120">
        <v>0</v>
      </c>
      <c r="AK61" s="120">
        <v>72</v>
      </c>
      <c r="AL61" s="120">
        <v>0</v>
      </c>
      <c r="AM61" s="131">
        <v>373</v>
      </c>
    </row>
    <row r="62" spans="1:39" ht="15.75" x14ac:dyDescent="0.25">
      <c r="A62">
        <v>59</v>
      </c>
      <c r="B62" t="s">
        <v>1</v>
      </c>
      <c r="C62" t="s">
        <v>218</v>
      </c>
      <c r="D62" t="s">
        <v>219</v>
      </c>
      <c r="E62" t="s">
        <v>369</v>
      </c>
      <c r="F62" t="s">
        <v>372</v>
      </c>
      <c r="G62">
        <v>4768</v>
      </c>
      <c r="H62" t="s">
        <v>328</v>
      </c>
      <c r="I62" s="120">
        <v>0</v>
      </c>
      <c r="J62" s="120">
        <v>0</v>
      </c>
      <c r="K62" s="120">
        <v>0</v>
      </c>
      <c r="L62" s="120">
        <v>0</v>
      </c>
      <c r="M62" s="120">
        <v>0</v>
      </c>
      <c r="N62" s="120">
        <v>238</v>
      </c>
      <c r="O62" s="121">
        <f t="shared" si="0"/>
        <v>238</v>
      </c>
      <c r="P62" s="120">
        <v>238</v>
      </c>
      <c r="Q62" s="120">
        <v>0</v>
      </c>
      <c r="R62" s="120">
        <v>44</v>
      </c>
      <c r="S62" s="120">
        <v>0</v>
      </c>
      <c r="T62" s="120">
        <v>0</v>
      </c>
      <c r="U62" s="120">
        <v>0</v>
      </c>
      <c r="V62" s="120">
        <v>0</v>
      </c>
      <c r="W62" s="120">
        <v>0</v>
      </c>
      <c r="X62" s="120">
        <v>0</v>
      </c>
      <c r="Y62" s="120">
        <v>0</v>
      </c>
      <c r="Z62" s="120">
        <v>2</v>
      </c>
      <c r="AA62" s="122">
        <v>237.63892346703551</v>
      </c>
      <c r="AB62" s="120">
        <v>0</v>
      </c>
      <c r="AC62" s="120">
        <v>0</v>
      </c>
      <c r="AD62" s="120">
        <v>11</v>
      </c>
      <c r="AE62" s="120">
        <v>0</v>
      </c>
      <c r="AF62" s="120">
        <v>0</v>
      </c>
      <c r="AG62" s="120">
        <v>0</v>
      </c>
      <c r="AH62" s="120">
        <v>0</v>
      </c>
      <c r="AI62" s="120">
        <v>0</v>
      </c>
      <c r="AJ62" s="120">
        <v>0</v>
      </c>
      <c r="AK62" s="120">
        <v>0</v>
      </c>
      <c r="AL62" s="120">
        <v>0</v>
      </c>
      <c r="AM62" s="131">
        <v>11</v>
      </c>
    </row>
    <row r="63" spans="1:39" ht="15.75" x14ac:dyDescent="0.25">
      <c r="A63">
        <v>60</v>
      </c>
      <c r="B63" t="s">
        <v>1</v>
      </c>
      <c r="C63" t="s">
        <v>218</v>
      </c>
      <c r="D63" t="s">
        <v>219</v>
      </c>
      <c r="E63" t="s">
        <v>373</v>
      </c>
      <c r="F63" t="s">
        <v>372</v>
      </c>
      <c r="G63">
        <v>4517</v>
      </c>
      <c r="H63" t="s">
        <v>328</v>
      </c>
      <c r="I63" s="120">
        <v>0</v>
      </c>
      <c r="J63" s="120">
        <v>0</v>
      </c>
      <c r="K63" s="120">
        <v>0</v>
      </c>
      <c r="L63" s="120">
        <v>0</v>
      </c>
      <c r="M63" s="120">
        <v>0</v>
      </c>
      <c r="N63" s="120">
        <v>226</v>
      </c>
      <c r="O63" s="121">
        <f t="shared" si="0"/>
        <v>226</v>
      </c>
      <c r="P63" s="120">
        <v>226</v>
      </c>
      <c r="Q63" s="120">
        <v>0</v>
      </c>
      <c r="R63" s="120">
        <v>41</v>
      </c>
      <c r="S63" s="120">
        <v>0</v>
      </c>
      <c r="T63" s="120">
        <v>0</v>
      </c>
      <c r="U63" s="120">
        <v>0</v>
      </c>
      <c r="V63" s="120">
        <v>0</v>
      </c>
      <c r="W63" s="120">
        <v>0</v>
      </c>
      <c r="X63" s="120">
        <v>0</v>
      </c>
      <c r="Y63" s="120">
        <v>0</v>
      </c>
      <c r="Z63" s="120">
        <v>2</v>
      </c>
      <c r="AA63" s="122">
        <v>225.85517519594282</v>
      </c>
      <c r="AB63" s="120">
        <v>0</v>
      </c>
      <c r="AC63" s="120">
        <v>0</v>
      </c>
      <c r="AD63" s="120">
        <v>10</v>
      </c>
      <c r="AE63" s="120">
        <v>0</v>
      </c>
      <c r="AF63" s="120">
        <v>0</v>
      </c>
      <c r="AG63" s="120">
        <v>0</v>
      </c>
      <c r="AH63" s="120">
        <v>0</v>
      </c>
      <c r="AI63" s="120">
        <v>0</v>
      </c>
      <c r="AJ63" s="120">
        <v>0</v>
      </c>
      <c r="AK63" s="120">
        <v>0</v>
      </c>
      <c r="AL63" s="120">
        <v>0</v>
      </c>
      <c r="AM63" s="131">
        <v>10</v>
      </c>
    </row>
    <row r="64" spans="1:39" ht="15.75" x14ac:dyDescent="0.25">
      <c r="A64">
        <v>61</v>
      </c>
      <c r="B64" t="s">
        <v>1</v>
      </c>
      <c r="C64" t="s">
        <v>220</v>
      </c>
      <c r="D64" t="s">
        <v>221</v>
      </c>
      <c r="E64" t="s">
        <v>369</v>
      </c>
      <c r="F64" t="s">
        <v>371</v>
      </c>
      <c r="G64">
        <v>16647</v>
      </c>
      <c r="H64" t="s">
        <v>329</v>
      </c>
      <c r="I64" s="120">
        <v>0</v>
      </c>
      <c r="J64" s="120">
        <v>0</v>
      </c>
      <c r="K64" s="120">
        <v>0</v>
      </c>
      <c r="L64" s="120">
        <v>0</v>
      </c>
      <c r="M64" s="120">
        <v>0</v>
      </c>
      <c r="N64" s="120">
        <v>0</v>
      </c>
      <c r="O64" s="121">
        <f t="shared" si="0"/>
        <v>0</v>
      </c>
      <c r="P64" s="120">
        <v>0</v>
      </c>
      <c r="Q64" s="120">
        <v>0</v>
      </c>
      <c r="R64" s="120">
        <v>908</v>
      </c>
      <c r="S64" s="120">
        <v>0</v>
      </c>
      <c r="T64" s="120">
        <v>0</v>
      </c>
      <c r="U64" s="120">
        <v>0</v>
      </c>
      <c r="V64" s="120">
        <v>0</v>
      </c>
      <c r="W64" s="120">
        <v>0</v>
      </c>
      <c r="X64" s="120">
        <v>0</v>
      </c>
      <c r="Y64" s="120">
        <v>0</v>
      </c>
      <c r="Z64" s="120">
        <v>0</v>
      </c>
      <c r="AA64" s="122">
        <v>543.9088471849866</v>
      </c>
      <c r="AB64" s="120">
        <v>0</v>
      </c>
      <c r="AC64" s="120">
        <v>0</v>
      </c>
      <c r="AD64" s="120">
        <v>227</v>
      </c>
      <c r="AE64" s="120">
        <v>0</v>
      </c>
      <c r="AF64" s="120">
        <v>0</v>
      </c>
      <c r="AG64" s="120">
        <v>0</v>
      </c>
      <c r="AH64" s="120">
        <v>0</v>
      </c>
      <c r="AI64" s="120">
        <v>0</v>
      </c>
      <c r="AJ64" s="120">
        <v>0</v>
      </c>
      <c r="AK64" s="120">
        <v>0</v>
      </c>
      <c r="AL64" s="120">
        <v>0</v>
      </c>
      <c r="AM64" s="131">
        <v>227</v>
      </c>
    </row>
    <row r="65" spans="1:39" ht="15.75" x14ac:dyDescent="0.25">
      <c r="A65">
        <v>62</v>
      </c>
      <c r="B65" t="s">
        <v>1</v>
      </c>
      <c r="C65" t="s">
        <v>220</v>
      </c>
      <c r="D65" t="s">
        <v>221</v>
      </c>
      <c r="E65" t="s">
        <v>373</v>
      </c>
      <c r="F65" t="s">
        <v>371</v>
      </c>
      <c r="G65">
        <v>16476</v>
      </c>
      <c r="H65" t="s">
        <v>329</v>
      </c>
      <c r="I65" s="120">
        <v>0</v>
      </c>
      <c r="J65" s="120">
        <v>0</v>
      </c>
      <c r="K65" s="120">
        <v>0</v>
      </c>
      <c r="L65" s="120">
        <v>0</v>
      </c>
      <c r="M65" s="120">
        <v>0</v>
      </c>
      <c r="N65" s="120">
        <v>0</v>
      </c>
      <c r="O65" s="121">
        <f t="shared" si="0"/>
        <v>0</v>
      </c>
      <c r="P65" s="120">
        <v>0</v>
      </c>
      <c r="Q65" s="120">
        <v>0</v>
      </c>
      <c r="R65" s="120">
        <v>899</v>
      </c>
      <c r="S65" s="120">
        <v>0</v>
      </c>
      <c r="T65" s="120">
        <v>0</v>
      </c>
      <c r="U65" s="120">
        <v>0</v>
      </c>
      <c r="V65" s="120">
        <v>0</v>
      </c>
      <c r="W65" s="120">
        <v>0</v>
      </c>
      <c r="X65" s="120">
        <v>0</v>
      </c>
      <c r="Y65" s="120">
        <v>0</v>
      </c>
      <c r="Z65" s="120">
        <v>0</v>
      </c>
      <c r="AA65" s="122">
        <v>538.67895442359247</v>
      </c>
      <c r="AB65" s="120">
        <v>0</v>
      </c>
      <c r="AC65" s="120">
        <v>0</v>
      </c>
      <c r="AD65" s="120">
        <v>225</v>
      </c>
      <c r="AE65" s="120">
        <v>0</v>
      </c>
      <c r="AF65" s="120">
        <v>0</v>
      </c>
      <c r="AG65" s="120">
        <v>0</v>
      </c>
      <c r="AH65" s="120">
        <v>0</v>
      </c>
      <c r="AI65" s="120">
        <v>0</v>
      </c>
      <c r="AJ65" s="120">
        <v>0</v>
      </c>
      <c r="AK65" s="120">
        <v>0</v>
      </c>
      <c r="AL65" s="120">
        <v>0</v>
      </c>
      <c r="AM65" s="131">
        <v>225</v>
      </c>
    </row>
    <row r="66" spans="1:39" ht="15.75" x14ac:dyDescent="0.25">
      <c r="A66">
        <v>63</v>
      </c>
      <c r="B66" t="s">
        <v>1</v>
      </c>
      <c r="C66" t="s">
        <v>220</v>
      </c>
      <c r="D66" t="s">
        <v>221</v>
      </c>
      <c r="E66" t="s">
        <v>369</v>
      </c>
      <c r="F66" t="s">
        <v>370</v>
      </c>
      <c r="G66">
        <v>20811</v>
      </c>
      <c r="H66" t="s">
        <v>329</v>
      </c>
      <c r="I66" s="120">
        <v>0</v>
      </c>
      <c r="J66" s="120">
        <v>0</v>
      </c>
      <c r="K66" s="120">
        <v>0</v>
      </c>
      <c r="L66" s="120">
        <v>0</v>
      </c>
      <c r="M66" s="120">
        <v>0</v>
      </c>
      <c r="N66" s="120">
        <v>0</v>
      </c>
      <c r="O66" s="121">
        <f t="shared" si="0"/>
        <v>0</v>
      </c>
      <c r="P66" s="120">
        <v>0</v>
      </c>
      <c r="Q66" s="120">
        <v>0</v>
      </c>
      <c r="R66" s="120">
        <v>1136</v>
      </c>
      <c r="S66" s="120">
        <v>0</v>
      </c>
      <c r="T66" s="120">
        <v>0</v>
      </c>
      <c r="U66" s="120">
        <v>0</v>
      </c>
      <c r="V66" s="120">
        <v>0</v>
      </c>
      <c r="W66" s="120">
        <v>0</v>
      </c>
      <c r="X66" s="120">
        <v>0</v>
      </c>
      <c r="Y66" s="120">
        <v>0</v>
      </c>
      <c r="Z66" s="120">
        <v>0</v>
      </c>
      <c r="AA66" s="122">
        <v>681.62935656836464</v>
      </c>
      <c r="AB66" s="120">
        <v>0</v>
      </c>
      <c r="AC66" s="120">
        <v>0</v>
      </c>
      <c r="AD66" s="120">
        <v>284</v>
      </c>
      <c r="AE66" s="120">
        <v>0</v>
      </c>
      <c r="AF66" s="120">
        <v>0</v>
      </c>
      <c r="AG66" s="120">
        <v>0</v>
      </c>
      <c r="AH66" s="120">
        <v>0</v>
      </c>
      <c r="AI66" s="120">
        <v>0</v>
      </c>
      <c r="AJ66" s="120">
        <v>0</v>
      </c>
      <c r="AK66" s="120">
        <v>0</v>
      </c>
      <c r="AL66" s="120">
        <v>0</v>
      </c>
      <c r="AM66" s="131">
        <v>284</v>
      </c>
    </row>
    <row r="67" spans="1:39" ht="15.75" x14ac:dyDescent="0.25">
      <c r="A67">
        <v>64</v>
      </c>
      <c r="B67" t="s">
        <v>1</v>
      </c>
      <c r="C67" t="s">
        <v>220</v>
      </c>
      <c r="D67" t="s">
        <v>221</v>
      </c>
      <c r="E67" t="s">
        <v>373</v>
      </c>
      <c r="F67" t="s">
        <v>370</v>
      </c>
      <c r="G67">
        <v>21210</v>
      </c>
      <c r="H67" t="s">
        <v>329</v>
      </c>
      <c r="I67" s="120">
        <v>0</v>
      </c>
      <c r="J67" s="120">
        <v>0</v>
      </c>
      <c r="K67" s="120">
        <v>0</v>
      </c>
      <c r="L67" s="120">
        <v>0</v>
      </c>
      <c r="M67" s="120">
        <v>0</v>
      </c>
      <c r="N67" s="120">
        <v>0</v>
      </c>
      <c r="O67" s="121">
        <f t="shared" si="0"/>
        <v>0</v>
      </c>
      <c r="P67" s="120">
        <v>0</v>
      </c>
      <c r="Q67" s="120">
        <v>0</v>
      </c>
      <c r="R67" s="120">
        <v>1157</v>
      </c>
      <c r="S67" s="120">
        <v>0</v>
      </c>
      <c r="T67" s="120">
        <v>0</v>
      </c>
      <c r="U67" s="120">
        <v>0</v>
      </c>
      <c r="V67" s="120">
        <v>0</v>
      </c>
      <c r="W67" s="120">
        <v>0</v>
      </c>
      <c r="X67" s="120">
        <v>0</v>
      </c>
      <c r="Y67" s="120">
        <v>0</v>
      </c>
      <c r="Z67" s="120">
        <v>0</v>
      </c>
      <c r="AA67" s="122">
        <v>693.83243967828423</v>
      </c>
      <c r="AB67" s="120">
        <v>0</v>
      </c>
      <c r="AC67" s="120">
        <v>0</v>
      </c>
      <c r="AD67" s="120">
        <v>289</v>
      </c>
      <c r="AE67" s="120">
        <v>0</v>
      </c>
      <c r="AF67" s="120">
        <v>0</v>
      </c>
      <c r="AG67" s="120">
        <v>0</v>
      </c>
      <c r="AH67" s="120">
        <v>0</v>
      </c>
      <c r="AI67" s="120">
        <v>0</v>
      </c>
      <c r="AJ67" s="120">
        <v>0</v>
      </c>
      <c r="AK67" s="120">
        <v>0</v>
      </c>
      <c r="AL67" s="120">
        <v>0</v>
      </c>
      <c r="AM67" s="131">
        <v>289</v>
      </c>
    </row>
    <row r="68" spans="1:39" ht="15.75" x14ac:dyDescent="0.25">
      <c r="A68">
        <v>65</v>
      </c>
      <c r="B68" t="s">
        <v>1</v>
      </c>
      <c r="C68" t="s">
        <v>220</v>
      </c>
      <c r="D68" t="s">
        <v>221</v>
      </c>
      <c r="E68" t="s">
        <v>369</v>
      </c>
      <c r="F68" t="s">
        <v>372</v>
      </c>
      <c r="G68">
        <v>2224</v>
      </c>
      <c r="H68" t="s">
        <v>329</v>
      </c>
      <c r="I68" s="120">
        <v>0</v>
      </c>
      <c r="J68" s="120">
        <v>0</v>
      </c>
      <c r="K68" s="120">
        <v>0</v>
      </c>
      <c r="L68" s="120">
        <v>0</v>
      </c>
      <c r="M68" s="120">
        <v>0</v>
      </c>
      <c r="N68" s="120">
        <v>0</v>
      </c>
      <c r="O68" s="121">
        <f t="shared" si="0"/>
        <v>0</v>
      </c>
      <c r="P68" s="120">
        <v>0</v>
      </c>
      <c r="Q68" s="120">
        <v>0</v>
      </c>
      <c r="R68" s="120">
        <v>121</v>
      </c>
      <c r="S68" s="120">
        <v>0</v>
      </c>
      <c r="T68" s="120">
        <v>0</v>
      </c>
      <c r="U68" s="120">
        <v>0</v>
      </c>
      <c r="V68" s="120">
        <v>0</v>
      </c>
      <c r="W68" s="120">
        <v>0</v>
      </c>
      <c r="X68" s="120">
        <v>0</v>
      </c>
      <c r="Y68" s="120">
        <v>0</v>
      </c>
      <c r="Z68" s="120">
        <v>0</v>
      </c>
      <c r="AA68" s="122">
        <v>73.218498659517437</v>
      </c>
      <c r="AB68" s="120">
        <v>0</v>
      </c>
      <c r="AC68" s="120">
        <v>0</v>
      </c>
      <c r="AD68" s="120">
        <v>30</v>
      </c>
      <c r="AE68" s="120">
        <v>0</v>
      </c>
      <c r="AF68" s="120">
        <v>0</v>
      </c>
      <c r="AG68" s="120">
        <v>0</v>
      </c>
      <c r="AH68" s="120">
        <v>0</v>
      </c>
      <c r="AI68" s="120">
        <v>0</v>
      </c>
      <c r="AJ68" s="120">
        <v>0</v>
      </c>
      <c r="AK68" s="120">
        <v>0</v>
      </c>
      <c r="AL68" s="120">
        <v>0</v>
      </c>
      <c r="AM68" s="131">
        <v>30</v>
      </c>
    </row>
    <row r="69" spans="1:39" ht="15.75" x14ac:dyDescent="0.25">
      <c r="A69">
        <v>66</v>
      </c>
      <c r="B69" t="s">
        <v>1</v>
      </c>
      <c r="C69" t="s">
        <v>220</v>
      </c>
      <c r="D69" t="s">
        <v>221</v>
      </c>
      <c r="E69" t="s">
        <v>373</v>
      </c>
      <c r="F69" t="s">
        <v>372</v>
      </c>
      <c r="G69">
        <v>2107</v>
      </c>
      <c r="H69" t="s">
        <v>329</v>
      </c>
      <c r="I69" s="120">
        <v>0</v>
      </c>
      <c r="J69" s="120">
        <v>0</v>
      </c>
      <c r="K69" s="120">
        <v>0</v>
      </c>
      <c r="L69" s="120">
        <v>0</v>
      </c>
      <c r="M69" s="120">
        <v>0</v>
      </c>
      <c r="N69" s="120">
        <v>0</v>
      </c>
      <c r="O69" s="121">
        <f t="shared" ref="O69:O132" si="1">SUM(I69:N69)</f>
        <v>0</v>
      </c>
      <c r="P69" s="120">
        <v>0</v>
      </c>
      <c r="Q69" s="120">
        <v>0</v>
      </c>
      <c r="R69" s="120">
        <v>115</v>
      </c>
      <c r="S69" s="120">
        <v>0</v>
      </c>
      <c r="T69" s="120">
        <v>0</v>
      </c>
      <c r="U69" s="120">
        <v>0</v>
      </c>
      <c r="V69" s="120">
        <v>0</v>
      </c>
      <c r="W69" s="120">
        <v>0</v>
      </c>
      <c r="X69" s="120">
        <v>0</v>
      </c>
      <c r="Y69" s="120">
        <v>0</v>
      </c>
      <c r="Z69" s="120">
        <v>0</v>
      </c>
      <c r="AA69" s="122">
        <v>69.731903485254691</v>
      </c>
      <c r="AB69" s="120">
        <v>0</v>
      </c>
      <c r="AC69" s="120">
        <v>0</v>
      </c>
      <c r="AD69" s="120">
        <v>29</v>
      </c>
      <c r="AE69" s="120">
        <v>0</v>
      </c>
      <c r="AF69" s="120">
        <v>0</v>
      </c>
      <c r="AG69" s="120">
        <v>0</v>
      </c>
      <c r="AH69" s="120">
        <v>0</v>
      </c>
      <c r="AI69" s="120">
        <v>0</v>
      </c>
      <c r="AJ69" s="120">
        <v>0</v>
      </c>
      <c r="AK69" s="120">
        <v>0</v>
      </c>
      <c r="AL69" s="120">
        <v>0</v>
      </c>
      <c r="AM69" s="131">
        <v>29</v>
      </c>
    </row>
    <row r="70" spans="1:39" s="102" customFormat="1" ht="15.75" x14ac:dyDescent="0.25">
      <c r="B70" s="102" t="s">
        <v>1</v>
      </c>
      <c r="C70" s="102" t="s">
        <v>222</v>
      </c>
      <c r="D70" s="102" t="s">
        <v>223</v>
      </c>
      <c r="E70" s="102" t="s">
        <v>369</v>
      </c>
      <c r="F70" s="102" t="s">
        <v>371</v>
      </c>
      <c r="H70" s="102" t="s">
        <v>326</v>
      </c>
      <c r="I70" s="126">
        <v>0</v>
      </c>
      <c r="J70" s="126">
        <v>0</v>
      </c>
      <c r="K70" s="126">
        <v>0</v>
      </c>
      <c r="L70" s="126">
        <v>3400</v>
      </c>
      <c r="M70" s="126">
        <v>0</v>
      </c>
      <c r="N70" s="126">
        <v>6264.3779999999997</v>
      </c>
      <c r="O70" s="121">
        <f t="shared" ref="O70:O75" si="2">SUM(I70:N70)</f>
        <v>9664.3780000000006</v>
      </c>
      <c r="P70" s="126">
        <v>0</v>
      </c>
      <c r="Q70" s="126">
        <v>0</v>
      </c>
      <c r="R70" s="126">
        <v>0</v>
      </c>
      <c r="S70" s="126">
        <v>0</v>
      </c>
      <c r="T70" s="126">
        <v>0</v>
      </c>
      <c r="U70" s="126">
        <v>0</v>
      </c>
      <c r="V70" s="126">
        <v>0</v>
      </c>
      <c r="W70" s="126">
        <v>0</v>
      </c>
      <c r="X70" s="126">
        <v>9664</v>
      </c>
      <c r="Y70" s="126">
        <v>0</v>
      </c>
      <c r="Z70" s="126">
        <v>0</v>
      </c>
      <c r="AA70" s="122">
        <v>9664.3780000000006</v>
      </c>
      <c r="AB70" s="126">
        <v>0</v>
      </c>
      <c r="AC70" s="126">
        <v>0</v>
      </c>
      <c r="AD70" s="126">
        <v>0</v>
      </c>
      <c r="AE70" s="126">
        <v>0</v>
      </c>
      <c r="AF70" s="126">
        <v>0</v>
      </c>
      <c r="AG70" s="126">
        <v>0</v>
      </c>
      <c r="AH70" s="126">
        <v>0</v>
      </c>
      <c r="AI70" s="126">
        <v>0</v>
      </c>
      <c r="AJ70" s="126">
        <v>7732</v>
      </c>
      <c r="AK70" s="126">
        <v>0</v>
      </c>
      <c r="AL70" s="126">
        <v>0</v>
      </c>
      <c r="AM70" s="131">
        <v>7732</v>
      </c>
    </row>
    <row r="71" spans="1:39" s="102" customFormat="1" ht="15.75" x14ac:dyDescent="0.25">
      <c r="B71" s="102" t="s">
        <v>1</v>
      </c>
      <c r="C71" s="102" t="s">
        <v>222</v>
      </c>
      <c r="D71" s="102" t="s">
        <v>223</v>
      </c>
      <c r="E71" s="102" t="s">
        <v>373</v>
      </c>
      <c r="F71" s="102" t="s">
        <v>371</v>
      </c>
      <c r="H71" s="102" t="s">
        <v>326</v>
      </c>
      <c r="I71" s="126">
        <v>0</v>
      </c>
      <c r="J71" s="126">
        <v>0</v>
      </c>
      <c r="K71" s="126">
        <v>0</v>
      </c>
      <c r="L71" s="126">
        <v>3209</v>
      </c>
      <c r="M71" s="126">
        <v>0</v>
      </c>
      <c r="N71" s="126">
        <v>6200.0549999999994</v>
      </c>
      <c r="O71" s="121">
        <f t="shared" si="2"/>
        <v>9409.0550000000003</v>
      </c>
      <c r="P71" s="126">
        <v>0</v>
      </c>
      <c r="Q71" s="126">
        <v>0</v>
      </c>
      <c r="R71" s="126">
        <v>0</v>
      </c>
      <c r="S71" s="126">
        <v>0</v>
      </c>
      <c r="T71" s="126">
        <v>0</v>
      </c>
      <c r="U71" s="126">
        <v>0</v>
      </c>
      <c r="V71" s="126">
        <v>0</v>
      </c>
      <c r="W71" s="126">
        <v>0</v>
      </c>
      <c r="X71" s="126">
        <v>9409</v>
      </c>
      <c r="Y71" s="126">
        <v>0</v>
      </c>
      <c r="Z71" s="126">
        <v>0</v>
      </c>
      <c r="AA71" s="122">
        <v>9409.0550000000003</v>
      </c>
      <c r="AB71" s="126">
        <v>0</v>
      </c>
      <c r="AC71" s="126">
        <v>0</v>
      </c>
      <c r="AD71" s="126">
        <v>0</v>
      </c>
      <c r="AE71" s="126">
        <v>0</v>
      </c>
      <c r="AF71" s="126">
        <v>0</v>
      </c>
      <c r="AG71" s="126">
        <v>0</v>
      </c>
      <c r="AH71" s="126">
        <v>0</v>
      </c>
      <c r="AI71" s="126">
        <v>0</v>
      </c>
      <c r="AJ71" s="126">
        <v>7527</v>
      </c>
      <c r="AK71" s="126">
        <v>0</v>
      </c>
      <c r="AL71" s="126">
        <v>0</v>
      </c>
      <c r="AM71" s="131">
        <v>7527</v>
      </c>
    </row>
    <row r="72" spans="1:39" s="102" customFormat="1" ht="15.75" x14ac:dyDescent="0.25">
      <c r="B72" s="102" t="s">
        <v>1</v>
      </c>
      <c r="C72" s="102" t="s">
        <v>222</v>
      </c>
      <c r="D72" s="102" t="s">
        <v>223</v>
      </c>
      <c r="E72" s="102" t="s">
        <v>369</v>
      </c>
      <c r="F72" s="102" t="s">
        <v>370</v>
      </c>
      <c r="H72" s="102" t="s">
        <v>326</v>
      </c>
      <c r="I72" s="126">
        <v>0</v>
      </c>
      <c r="J72" s="126">
        <v>0</v>
      </c>
      <c r="K72" s="126">
        <v>0</v>
      </c>
      <c r="L72" s="126">
        <v>3706</v>
      </c>
      <c r="M72" s="126">
        <v>0</v>
      </c>
      <c r="N72" s="126">
        <v>7831.3409999999985</v>
      </c>
      <c r="O72" s="121">
        <f t="shared" si="2"/>
        <v>11537.340999999999</v>
      </c>
      <c r="P72" s="126">
        <v>0</v>
      </c>
      <c r="Q72" s="126">
        <v>0</v>
      </c>
      <c r="R72" s="126">
        <v>0</v>
      </c>
      <c r="S72" s="126">
        <v>0</v>
      </c>
      <c r="T72" s="126">
        <v>0</v>
      </c>
      <c r="U72" s="126">
        <v>0</v>
      </c>
      <c r="V72" s="126">
        <v>0</v>
      </c>
      <c r="W72" s="126">
        <v>0</v>
      </c>
      <c r="X72" s="126">
        <v>11537</v>
      </c>
      <c r="Y72" s="126">
        <v>0</v>
      </c>
      <c r="Z72" s="126">
        <v>0</v>
      </c>
      <c r="AA72" s="122">
        <v>11537.340999999999</v>
      </c>
      <c r="AB72" s="126">
        <v>0</v>
      </c>
      <c r="AC72" s="126">
        <v>0</v>
      </c>
      <c r="AD72" s="126">
        <v>0</v>
      </c>
      <c r="AE72" s="126">
        <v>0</v>
      </c>
      <c r="AF72" s="126">
        <v>0</v>
      </c>
      <c r="AG72" s="126">
        <v>0</v>
      </c>
      <c r="AH72" s="126">
        <v>0</v>
      </c>
      <c r="AI72" s="126">
        <v>0</v>
      </c>
      <c r="AJ72" s="126">
        <v>9230</v>
      </c>
      <c r="AK72" s="126">
        <v>0</v>
      </c>
      <c r="AL72" s="126">
        <v>0</v>
      </c>
      <c r="AM72" s="131">
        <v>9230</v>
      </c>
    </row>
    <row r="73" spans="1:39" s="102" customFormat="1" ht="15.75" x14ac:dyDescent="0.25">
      <c r="B73" s="102" t="s">
        <v>1</v>
      </c>
      <c r="C73" s="102" t="s">
        <v>222</v>
      </c>
      <c r="D73" s="102" t="s">
        <v>223</v>
      </c>
      <c r="E73" s="102" t="s">
        <v>373</v>
      </c>
      <c r="F73" s="102" t="s">
        <v>370</v>
      </c>
      <c r="H73" s="102" t="s">
        <v>326</v>
      </c>
      <c r="I73" s="126">
        <v>0</v>
      </c>
      <c r="J73" s="126">
        <v>0</v>
      </c>
      <c r="K73" s="126">
        <v>0</v>
      </c>
      <c r="L73" s="126">
        <v>4637</v>
      </c>
      <c r="M73" s="126">
        <v>0</v>
      </c>
      <c r="N73" s="126">
        <v>7981.7759999999989</v>
      </c>
      <c r="O73" s="121">
        <f t="shared" si="2"/>
        <v>12618.775999999998</v>
      </c>
      <c r="P73" s="126">
        <v>0</v>
      </c>
      <c r="Q73" s="126">
        <v>0</v>
      </c>
      <c r="R73" s="126">
        <v>0</v>
      </c>
      <c r="S73" s="126">
        <v>0</v>
      </c>
      <c r="T73" s="126">
        <v>0</v>
      </c>
      <c r="U73" s="126">
        <v>0</v>
      </c>
      <c r="V73" s="126">
        <v>0</v>
      </c>
      <c r="W73" s="126">
        <v>0</v>
      </c>
      <c r="X73" s="126">
        <v>12619</v>
      </c>
      <c r="Y73" s="126">
        <v>0</v>
      </c>
      <c r="Z73" s="126">
        <v>0</v>
      </c>
      <c r="AA73" s="122">
        <v>12618.775999999998</v>
      </c>
      <c r="AB73" s="126">
        <v>0</v>
      </c>
      <c r="AC73" s="126">
        <v>0</v>
      </c>
      <c r="AD73" s="126">
        <v>0</v>
      </c>
      <c r="AE73" s="126">
        <v>0</v>
      </c>
      <c r="AF73" s="126">
        <v>0</v>
      </c>
      <c r="AG73" s="126">
        <v>0</v>
      </c>
      <c r="AH73" s="126">
        <v>0</v>
      </c>
      <c r="AI73" s="126">
        <v>0</v>
      </c>
      <c r="AJ73" s="126">
        <v>10095</v>
      </c>
      <c r="AK73" s="126">
        <v>0</v>
      </c>
      <c r="AL73" s="126">
        <v>0</v>
      </c>
      <c r="AM73" s="131">
        <v>10095</v>
      </c>
    </row>
    <row r="74" spans="1:39" s="102" customFormat="1" ht="15.75" x14ac:dyDescent="0.25">
      <c r="B74" s="102" t="s">
        <v>1</v>
      </c>
      <c r="C74" s="102" t="s">
        <v>222</v>
      </c>
      <c r="D74" s="102" t="s">
        <v>223</v>
      </c>
      <c r="E74" s="102" t="s">
        <v>369</v>
      </c>
      <c r="F74" s="102" t="s">
        <v>372</v>
      </c>
      <c r="H74" s="102" t="s">
        <v>326</v>
      </c>
      <c r="I74" s="126">
        <v>0</v>
      </c>
      <c r="J74" s="126">
        <v>0</v>
      </c>
      <c r="K74" s="126">
        <v>0</v>
      </c>
      <c r="L74" s="126">
        <v>158</v>
      </c>
      <c r="M74" s="126">
        <v>0</v>
      </c>
      <c r="N74" s="126">
        <v>836.82899999999995</v>
      </c>
      <c r="O74" s="121">
        <f t="shared" si="2"/>
        <v>994.82899999999995</v>
      </c>
      <c r="P74" s="126">
        <v>0</v>
      </c>
      <c r="Q74" s="126">
        <v>0</v>
      </c>
      <c r="R74" s="126">
        <v>0</v>
      </c>
      <c r="S74" s="126">
        <v>0</v>
      </c>
      <c r="T74" s="126">
        <v>0</v>
      </c>
      <c r="U74" s="126">
        <v>0</v>
      </c>
      <c r="V74" s="126">
        <v>0</v>
      </c>
      <c r="W74" s="126">
        <v>0</v>
      </c>
      <c r="X74" s="126">
        <v>995</v>
      </c>
      <c r="Y74" s="126">
        <v>0</v>
      </c>
      <c r="Z74" s="126">
        <v>0</v>
      </c>
      <c r="AA74" s="122">
        <v>994.82899999999995</v>
      </c>
      <c r="AB74" s="126">
        <v>0</v>
      </c>
      <c r="AC74" s="126">
        <v>0</v>
      </c>
      <c r="AD74" s="126">
        <v>0</v>
      </c>
      <c r="AE74" s="126">
        <v>0</v>
      </c>
      <c r="AF74" s="126">
        <v>0</v>
      </c>
      <c r="AG74" s="126">
        <v>0</v>
      </c>
      <c r="AH74" s="126">
        <v>0</v>
      </c>
      <c r="AI74" s="126">
        <v>0</v>
      </c>
      <c r="AJ74" s="126">
        <v>795</v>
      </c>
      <c r="AK74" s="126">
        <v>0</v>
      </c>
      <c r="AL74" s="126">
        <v>0</v>
      </c>
      <c r="AM74" s="131">
        <v>795</v>
      </c>
    </row>
    <row r="75" spans="1:39" s="102" customFormat="1" ht="15.75" x14ac:dyDescent="0.25">
      <c r="B75" s="102" t="s">
        <v>1</v>
      </c>
      <c r="C75" s="102" t="s">
        <v>222</v>
      </c>
      <c r="D75" s="102" t="s">
        <v>223</v>
      </c>
      <c r="E75" s="102" t="s">
        <v>373</v>
      </c>
      <c r="F75" s="102" t="s">
        <v>372</v>
      </c>
      <c r="H75" s="102" t="s">
        <v>326</v>
      </c>
      <c r="I75" s="126">
        <v>0</v>
      </c>
      <c r="J75" s="126">
        <v>0</v>
      </c>
      <c r="K75" s="126">
        <v>0</v>
      </c>
      <c r="L75" s="126">
        <v>145</v>
      </c>
      <c r="M75" s="126">
        <v>0</v>
      </c>
      <c r="N75" s="126">
        <v>792.81</v>
      </c>
      <c r="O75" s="121">
        <f t="shared" si="2"/>
        <v>937.81</v>
      </c>
      <c r="P75" s="126">
        <v>0</v>
      </c>
      <c r="Q75" s="126">
        <v>0</v>
      </c>
      <c r="R75" s="126">
        <v>0</v>
      </c>
      <c r="S75" s="126">
        <v>0</v>
      </c>
      <c r="T75" s="126">
        <v>0</v>
      </c>
      <c r="U75" s="126">
        <v>0</v>
      </c>
      <c r="V75" s="126">
        <v>0</v>
      </c>
      <c r="W75" s="126">
        <v>0</v>
      </c>
      <c r="X75" s="126">
        <v>938</v>
      </c>
      <c r="Y75" s="126">
        <v>0</v>
      </c>
      <c r="Z75" s="126">
        <v>0</v>
      </c>
      <c r="AA75" s="122">
        <v>937.81</v>
      </c>
      <c r="AB75" s="126">
        <v>0</v>
      </c>
      <c r="AC75" s="126">
        <v>0</v>
      </c>
      <c r="AD75" s="126">
        <v>0</v>
      </c>
      <c r="AE75" s="126">
        <v>0</v>
      </c>
      <c r="AF75" s="126">
        <v>0</v>
      </c>
      <c r="AG75" s="126">
        <v>0</v>
      </c>
      <c r="AH75" s="126">
        <v>0</v>
      </c>
      <c r="AI75" s="126">
        <v>0</v>
      </c>
      <c r="AJ75" s="126">
        <v>750</v>
      </c>
      <c r="AK75" s="126">
        <v>0</v>
      </c>
      <c r="AL75" s="126">
        <v>0</v>
      </c>
      <c r="AM75" s="131">
        <v>750</v>
      </c>
    </row>
    <row r="76" spans="1:39" ht="15.75" x14ac:dyDescent="0.25">
      <c r="A76">
        <v>67</v>
      </c>
      <c r="B76" t="s">
        <v>1</v>
      </c>
      <c r="C76" t="s">
        <v>222</v>
      </c>
      <c r="D76" t="s">
        <v>223</v>
      </c>
      <c r="E76" t="s">
        <v>369</v>
      </c>
      <c r="F76" t="s">
        <v>371</v>
      </c>
      <c r="G76">
        <v>696042</v>
      </c>
      <c r="H76" t="s">
        <v>328</v>
      </c>
      <c r="I76" s="120">
        <v>16283.519999999999</v>
      </c>
      <c r="J76" s="120">
        <v>0</v>
      </c>
      <c r="K76" s="120">
        <v>0</v>
      </c>
      <c r="M76" s="120">
        <v>0</v>
      </c>
      <c r="N76" s="120">
        <v>14616.621999999999</v>
      </c>
      <c r="O76" s="121">
        <f t="shared" si="1"/>
        <v>30900.142</v>
      </c>
      <c r="P76" s="120">
        <v>37165</v>
      </c>
      <c r="Q76" s="120">
        <v>27501.7448</v>
      </c>
      <c r="R76" s="120">
        <v>24190</v>
      </c>
      <c r="S76" s="120">
        <v>8142</v>
      </c>
      <c r="T76" s="120">
        <v>0</v>
      </c>
      <c r="U76" s="120">
        <v>0</v>
      </c>
      <c r="V76" s="120">
        <v>10230</v>
      </c>
      <c r="W76" s="120">
        <v>16389</v>
      </c>
      <c r="X76" s="120">
        <v>0</v>
      </c>
      <c r="Y76" s="120">
        <v>18477</v>
      </c>
      <c r="Z76" s="120">
        <v>372</v>
      </c>
      <c r="AA76" s="122">
        <v>34907.743999999999</v>
      </c>
      <c r="AB76" s="120">
        <v>0</v>
      </c>
      <c r="AC76" s="120">
        <v>10000</v>
      </c>
      <c r="AD76" s="120">
        <v>6048</v>
      </c>
      <c r="AE76" s="120">
        <v>2035</v>
      </c>
      <c r="AF76" s="120">
        <v>0</v>
      </c>
      <c r="AG76" s="120">
        <v>0</v>
      </c>
      <c r="AH76" s="120">
        <v>5525</v>
      </c>
      <c r="AI76" s="120">
        <v>8850</v>
      </c>
      <c r="AJ76" s="120">
        <v>0</v>
      </c>
      <c r="AK76" s="120">
        <v>924</v>
      </c>
      <c r="AL76" s="120">
        <v>0</v>
      </c>
      <c r="AM76" s="131">
        <v>11330</v>
      </c>
    </row>
    <row r="77" spans="1:39" ht="15.75" x14ac:dyDescent="0.25">
      <c r="A77">
        <v>68</v>
      </c>
      <c r="B77" t="s">
        <v>1</v>
      </c>
      <c r="C77" t="s">
        <v>222</v>
      </c>
      <c r="D77" t="s">
        <v>223</v>
      </c>
      <c r="E77" t="s">
        <v>373</v>
      </c>
      <c r="F77" t="s">
        <v>371</v>
      </c>
      <c r="G77">
        <v>688895</v>
      </c>
      <c r="H77" t="s">
        <v>328</v>
      </c>
      <c r="I77" s="120">
        <v>14021.92</v>
      </c>
      <c r="J77" s="120">
        <v>0</v>
      </c>
      <c r="K77" s="120">
        <v>0</v>
      </c>
      <c r="M77" s="120">
        <v>0</v>
      </c>
      <c r="N77" s="120">
        <v>14466.945</v>
      </c>
      <c r="O77" s="121">
        <f t="shared" si="1"/>
        <v>28488.864999999998</v>
      </c>
      <c r="P77" s="120">
        <v>34689</v>
      </c>
      <c r="Q77" s="120">
        <v>25669.800799999997</v>
      </c>
      <c r="R77" s="120">
        <v>21847</v>
      </c>
      <c r="S77" s="120">
        <v>7011</v>
      </c>
      <c r="T77" s="120">
        <v>0</v>
      </c>
      <c r="U77" s="120">
        <v>0</v>
      </c>
      <c r="V77" s="120">
        <v>9078</v>
      </c>
      <c r="W77" s="120">
        <v>908</v>
      </c>
      <c r="X77" s="120">
        <v>0</v>
      </c>
      <c r="Y77" s="120">
        <v>16716</v>
      </c>
      <c r="Z77" s="120">
        <v>347</v>
      </c>
      <c r="AA77" s="122">
        <v>32294.578999999998</v>
      </c>
      <c r="AB77" s="120">
        <v>0</v>
      </c>
      <c r="AC77" s="120">
        <v>10000</v>
      </c>
      <c r="AD77" s="120">
        <v>5462</v>
      </c>
      <c r="AE77" s="120">
        <v>1753</v>
      </c>
      <c r="AF77" s="120">
        <v>0</v>
      </c>
      <c r="AG77" s="120">
        <v>0</v>
      </c>
      <c r="AH77" s="120">
        <v>4902</v>
      </c>
      <c r="AI77" s="120">
        <v>491</v>
      </c>
      <c r="AJ77" s="120">
        <v>0</v>
      </c>
      <c r="AK77" s="120">
        <v>836</v>
      </c>
      <c r="AL77" s="120">
        <v>0</v>
      </c>
      <c r="AM77" s="131">
        <v>9090.5</v>
      </c>
    </row>
    <row r="78" spans="1:39" ht="15.75" x14ac:dyDescent="0.25">
      <c r="A78">
        <v>69</v>
      </c>
      <c r="B78" t="s">
        <v>1</v>
      </c>
      <c r="C78" t="s">
        <v>222</v>
      </c>
      <c r="D78" t="s">
        <v>223</v>
      </c>
      <c r="E78" t="s">
        <v>369</v>
      </c>
      <c r="F78" t="s">
        <v>370</v>
      </c>
      <c r="G78">
        <v>870149</v>
      </c>
      <c r="H78" t="s">
        <v>328</v>
      </c>
      <c r="I78" s="120">
        <v>9046.4</v>
      </c>
      <c r="J78" s="120">
        <v>0</v>
      </c>
      <c r="K78" s="120">
        <v>0</v>
      </c>
      <c r="M78" s="120">
        <v>0</v>
      </c>
      <c r="N78" s="120">
        <v>18272.659</v>
      </c>
      <c r="O78" s="121">
        <f t="shared" si="1"/>
        <v>27319.059000000001</v>
      </c>
      <c r="P78" s="120">
        <v>35150</v>
      </c>
      <c r="Q78" s="120">
        <v>7030.08</v>
      </c>
      <c r="R78" s="120">
        <v>18930</v>
      </c>
      <c r="S78" s="120">
        <v>4523</v>
      </c>
      <c r="T78" s="120">
        <v>0</v>
      </c>
      <c r="U78" s="120">
        <v>0</v>
      </c>
      <c r="V78" s="120">
        <v>3515</v>
      </c>
      <c r="W78" s="120">
        <v>12006</v>
      </c>
      <c r="X78" s="120">
        <v>0</v>
      </c>
      <c r="Y78" s="120">
        <v>14616</v>
      </c>
      <c r="Z78" s="120">
        <v>351</v>
      </c>
      <c r="AA78" s="122">
        <v>23663.021999999997</v>
      </c>
      <c r="AB78" s="120">
        <v>0</v>
      </c>
      <c r="AC78" s="120">
        <v>200</v>
      </c>
      <c r="AD78" s="120">
        <v>4733</v>
      </c>
      <c r="AE78" s="120">
        <v>1131</v>
      </c>
      <c r="AF78" s="120">
        <v>0</v>
      </c>
      <c r="AG78" s="120">
        <v>0</v>
      </c>
      <c r="AH78" s="120">
        <v>1899</v>
      </c>
      <c r="AI78" s="120">
        <v>6483</v>
      </c>
      <c r="AJ78" s="120">
        <v>0</v>
      </c>
      <c r="AK78" s="120">
        <v>731</v>
      </c>
      <c r="AL78" s="120">
        <v>0</v>
      </c>
      <c r="AM78" s="131">
        <v>7218.5</v>
      </c>
    </row>
    <row r="79" spans="1:39" ht="15.75" x14ac:dyDescent="0.25">
      <c r="A79">
        <v>70</v>
      </c>
      <c r="B79" t="s">
        <v>1</v>
      </c>
      <c r="C79" t="s">
        <v>222</v>
      </c>
      <c r="D79" t="s">
        <v>223</v>
      </c>
      <c r="E79" t="s">
        <v>373</v>
      </c>
      <c r="F79" t="s">
        <v>370</v>
      </c>
      <c r="G79">
        <v>886864</v>
      </c>
      <c r="H79" t="s">
        <v>328</v>
      </c>
      <c r="I79" s="120">
        <v>5880.16</v>
      </c>
      <c r="J79" s="120">
        <v>0</v>
      </c>
      <c r="K79" s="120">
        <v>0</v>
      </c>
      <c r="M79" s="120">
        <v>0</v>
      </c>
      <c r="N79" s="120">
        <v>18624.224000000002</v>
      </c>
      <c r="O79" s="121">
        <f t="shared" si="1"/>
        <v>24504.384000000002</v>
      </c>
      <c r="P79" s="120">
        <v>32486</v>
      </c>
      <c r="Q79" s="120">
        <v>6497.2320000000009</v>
      </c>
      <c r="R79" s="120">
        <v>15954</v>
      </c>
      <c r="S79" s="120">
        <v>2940</v>
      </c>
      <c r="T79" s="120">
        <v>0</v>
      </c>
      <c r="U79" s="120">
        <v>0</v>
      </c>
      <c r="V79" s="120">
        <v>3249</v>
      </c>
      <c r="W79" s="120">
        <v>560</v>
      </c>
      <c r="X79" s="120">
        <v>0</v>
      </c>
      <c r="Y79" s="120">
        <v>12392</v>
      </c>
      <c r="Z79" s="120">
        <v>325</v>
      </c>
      <c r="AA79" s="122">
        <v>20347.105</v>
      </c>
      <c r="AB79" s="120">
        <v>0</v>
      </c>
      <c r="AC79" s="120">
        <v>200</v>
      </c>
      <c r="AD79" s="120">
        <v>3989</v>
      </c>
      <c r="AE79" s="120">
        <v>735</v>
      </c>
      <c r="AF79" s="120">
        <v>0</v>
      </c>
      <c r="AG79" s="120">
        <v>0</v>
      </c>
      <c r="AH79" s="120">
        <v>1755</v>
      </c>
      <c r="AI79" s="120">
        <v>303</v>
      </c>
      <c r="AJ79" s="120">
        <v>0</v>
      </c>
      <c r="AK79" s="120">
        <v>620</v>
      </c>
      <c r="AL79" s="120">
        <v>0</v>
      </c>
      <c r="AM79" s="131">
        <v>5008.3999999999996</v>
      </c>
    </row>
    <row r="80" spans="1:39" ht="15.75" x14ac:dyDescent="0.25">
      <c r="A80">
        <v>71</v>
      </c>
      <c r="B80" t="s">
        <v>1</v>
      </c>
      <c r="C80" t="s">
        <v>222</v>
      </c>
      <c r="D80" t="s">
        <v>223</v>
      </c>
      <c r="E80" t="s">
        <v>369</v>
      </c>
      <c r="F80" t="s">
        <v>372</v>
      </c>
      <c r="G80">
        <v>92981</v>
      </c>
      <c r="H80" t="s">
        <v>328</v>
      </c>
      <c r="I80" s="120">
        <v>0</v>
      </c>
      <c r="J80" s="120">
        <v>0</v>
      </c>
      <c r="K80" s="120">
        <v>0</v>
      </c>
      <c r="M80" s="120">
        <v>0</v>
      </c>
      <c r="N80" s="120">
        <v>1952.171</v>
      </c>
      <c r="O80" s="121">
        <f t="shared" si="1"/>
        <v>1952.171</v>
      </c>
      <c r="P80" s="120">
        <v>2789</v>
      </c>
      <c r="Q80" s="120">
        <v>0</v>
      </c>
      <c r="R80" s="120">
        <v>1056</v>
      </c>
      <c r="S80" s="120">
        <v>0</v>
      </c>
      <c r="T80" s="120">
        <v>0</v>
      </c>
      <c r="U80" s="120">
        <v>0</v>
      </c>
      <c r="V80" s="120">
        <v>0</v>
      </c>
      <c r="W80" s="120">
        <v>0</v>
      </c>
      <c r="X80" s="120">
        <v>0</v>
      </c>
      <c r="Y80" s="120">
        <v>837</v>
      </c>
      <c r="Z80" s="120">
        <v>28</v>
      </c>
      <c r="AA80" s="122">
        <v>1952.171</v>
      </c>
      <c r="AB80" s="120">
        <v>0</v>
      </c>
      <c r="AC80" s="120">
        <v>0</v>
      </c>
      <c r="AD80" s="120">
        <v>264</v>
      </c>
      <c r="AE80" s="120">
        <v>0</v>
      </c>
      <c r="AF80" s="120">
        <v>0</v>
      </c>
      <c r="AG80" s="120">
        <v>0</v>
      </c>
      <c r="AH80" s="120">
        <v>0</v>
      </c>
      <c r="AI80" s="120">
        <v>0</v>
      </c>
      <c r="AJ80" s="120">
        <v>0</v>
      </c>
      <c r="AK80" s="120">
        <v>42</v>
      </c>
      <c r="AL80" s="120">
        <v>0</v>
      </c>
      <c r="AM80" s="131">
        <v>407.3</v>
      </c>
    </row>
    <row r="81" spans="1:39" ht="15.75" x14ac:dyDescent="0.25">
      <c r="A81">
        <v>72</v>
      </c>
      <c r="B81" t="s">
        <v>1</v>
      </c>
      <c r="C81" t="s">
        <v>222</v>
      </c>
      <c r="D81" t="s">
        <v>223</v>
      </c>
      <c r="E81" t="s">
        <v>373</v>
      </c>
      <c r="F81" t="s">
        <v>372</v>
      </c>
      <c r="G81">
        <v>88090</v>
      </c>
      <c r="H81" t="s">
        <v>328</v>
      </c>
      <c r="I81" s="120">
        <v>0</v>
      </c>
      <c r="J81" s="120">
        <v>0</v>
      </c>
      <c r="K81" s="120">
        <v>0</v>
      </c>
      <c r="M81" s="120">
        <v>0</v>
      </c>
      <c r="N81" s="120">
        <v>1850.19</v>
      </c>
      <c r="O81" s="121">
        <f t="shared" si="1"/>
        <v>1850.19</v>
      </c>
      <c r="P81" s="120">
        <v>2643</v>
      </c>
      <c r="Q81" s="120">
        <v>0</v>
      </c>
      <c r="R81" s="120">
        <v>1001</v>
      </c>
      <c r="S81" s="120">
        <v>0</v>
      </c>
      <c r="T81" s="120">
        <v>0</v>
      </c>
      <c r="U81" s="120">
        <v>0</v>
      </c>
      <c r="V81" s="120">
        <v>0</v>
      </c>
      <c r="W81" s="120">
        <v>0</v>
      </c>
      <c r="X81" s="120">
        <v>0</v>
      </c>
      <c r="Y81" s="120">
        <v>793</v>
      </c>
      <c r="Z81" s="120">
        <v>26</v>
      </c>
      <c r="AA81" s="122">
        <v>1850.19</v>
      </c>
      <c r="AB81" s="120">
        <v>0</v>
      </c>
      <c r="AC81" s="120">
        <v>0</v>
      </c>
      <c r="AD81" s="120">
        <v>250</v>
      </c>
      <c r="AE81" s="120">
        <v>0</v>
      </c>
      <c r="AF81" s="120">
        <v>0</v>
      </c>
      <c r="AG81" s="120">
        <v>0</v>
      </c>
      <c r="AH81" s="120">
        <v>0</v>
      </c>
      <c r="AI81" s="120">
        <v>0</v>
      </c>
      <c r="AJ81" s="120">
        <v>0</v>
      </c>
      <c r="AK81" s="120">
        <v>40</v>
      </c>
      <c r="AL81" s="120">
        <v>0</v>
      </c>
      <c r="AM81" s="131">
        <v>400.3</v>
      </c>
    </row>
    <row r="82" spans="1:39" ht="15.75" x14ac:dyDescent="0.25">
      <c r="A82">
        <v>73</v>
      </c>
      <c r="B82" t="s">
        <v>1</v>
      </c>
      <c r="C82" t="s">
        <v>224</v>
      </c>
      <c r="D82" t="s">
        <v>225</v>
      </c>
      <c r="E82" t="s">
        <v>369</v>
      </c>
      <c r="F82" t="s">
        <v>371</v>
      </c>
      <c r="G82">
        <v>35691</v>
      </c>
      <c r="H82" t="s">
        <v>329</v>
      </c>
      <c r="I82" s="120">
        <v>0</v>
      </c>
      <c r="J82" s="120">
        <v>0</v>
      </c>
      <c r="K82" s="120">
        <v>0</v>
      </c>
      <c r="L82" s="120">
        <v>0</v>
      </c>
      <c r="M82" s="120">
        <v>0</v>
      </c>
      <c r="N82" s="126">
        <v>0</v>
      </c>
      <c r="O82" s="121">
        <f t="shared" si="1"/>
        <v>0</v>
      </c>
      <c r="P82" s="120">
        <v>0</v>
      </c>
      <c r="Q82" s="120">
        <v>0</v>
      </c>
      <c r="R82" s="120">
        <v>2398</v>
      </c>
      <c r="S82" s="120">
        <v>0</v>
      </c>
      <c r="T82" s="120">
        <v>0</v>
      </c>
      <c r="U82" s="120">
        <v>0</v>
      </c>
      <c r="V82" s="120">
        <v>0</v>
      </c>
      <c r="W82" s="120">
        <v>0</v>
      </c>
      <c r="X82" s="120">
        <v>0</v>
      </c>
      <c r="Y82" s="120">
        <v>0</v>
      </c>
      <c r="Z82" s="120">
        <v>0</v>
      </c>
      <c r="AA82" s="122">
        <v>1199.0670220868242</v>
      </c>
      <c r="AB82" s="120">
        <v>0</v>
      </c>
      <c r="AC82" s="120">
        <v>0</v>
      </c>
      <c r="AD82" s="120">
        <v>599</v>
      </c>
      <c r="AE82" s="120">
        <v>0</v>
      </c>
      <c r="AF82" s="120">
        <v>0</v>
      </c>
      <c r="AG82" s="120">
        <v>0</v>
      </c>
      <c r="AH82" s="120">
        <v>0</v>
      </c>
      <c r="AI82" s="120">
        <v>0</v>
      </c>
      <c r="AJ82" s="120">
        <v>0</v>
      </c>
      <c r="AK82" s="120">
        <v>0</v>
      </c>
      <c r="AL82" s="120">
        <v>0</v>
      </c>
      <c r="AM82" s="131">
        <v>599</v>
      </c>
    </row>
    <row r="83" spans="1:39" ht="15.75" x14ac:dyDescent="0.25">
      <c r="A83">
        <v>74</v>
      </c>
      <c r="B83" t="s">
        <v>1</v>
      </c>
      <c r="C83" t="s">
        <v>224</v>
      </c>
      <c r="D83" t="s">
        <v>225</v>
      </c>
      <c r="E83" t="s">
        <v>373</v>
      </c>
      <c r="F83" t="s">
        <v>371</v>
      </c>
      <c r="G83">
        <v>35324</v>
      </c>
      <c r="H83" t="s">
        <v>329</v>
      </c>
      <c r="I83" s="120">
        <v>0</v>
      </c>
      <c r="J83" s="120">
        <v>0</v>
      </c>
      <c r="K83" s="120">
        <v>0</v>
      </c>
      <c r="L83" s="120">
        <v>0</v>
      </c>
      <c r="M83" s="120">
        <v>0</v>
      </c>
      <c r="N83" s="120">
        <v>0</v>
      </c>
      <c r="O83" s="121">
        <f t="shared" si="1"/>
        <v>0</v>
      </c>
      <c r="P83" s="120">
        <v>0</v>
      </c>
      <c r="Q83" s="120">
        <v>0</v>
      </c>
      <c r="R83" s="120">
        <v>2373</v>
      </c>
      <c r="S83" s="120">
        <v>0</v>
      </c>
      <c r="T83" s="120">
        <v>0</v>
      </c>
      <c r="U83" s="120">
        <v>0</v>
      </c>
      <c r="V83" s="120">
        <v>0</v>
      </c>
      <c r="W83" s="120">
        <v>0</v>
      </c>
      <c r="X83" s="120">
        <v>0</v>
      </c>
      <c r="Y83" s="120">
        <v>0</v>
      </c>
      <c r="Z83" s="120">
        <v>0</v>
      </c>
      <c r="AA83" s="122">
        <v>1187.4397055090124</v>
      </c>
      <c r="AB83" s="120">
        <v>0</v>
      </c>
      <c r="AC83" s="120">
        <v>0</v>
      </c>
      <c r="AD83" s="120">
        <v>593</v>
      </c>
      <c r="AE83" s="120">
        <v>0</v>
      </c>
      <c r="AF83" s="120">
        <v>0</v>
      </c>
      <c r="AG83" s="120">
        <v>0</v>
      </c>
      <c r="AH83" s="120">
        <v>0</v>
      </c>
      <c r="AI83" s="120">
        <v>0</v>
      </c>
      <c r="AJ83" s="120">
        <v>0</v>
      </c>
      <c r="AK83" s="120">
        <v>0</v>
      </c>
      <c r="AL83" s="120">
        <v>0</v>
      </c>
      <c r="AM83" s="131">
        <v>593</v>
      </c>
    </row>
    <row r="84" spans="1:39" ht="15.75" x14ac:dyDescent="0.25">
      <c r="A84">
        <v>75</v>
      </c>
      <c r="B84" t="s">
        <v>1</v>
      </c>
      <c r="C84" t="s">
        <v>224</v>
      </c>
      <c r="D84" t="s">
        <v>225</v>
      </c>
      <c r="E84" t="s">
        <v>369</v>
      </c>
      <c r="F84" t="s">
        <v>370</v>
      </c>
      <c r="G84">
        <v>44619</v>
      </c>
      <c r="H84" t="s">
        <v>329</v>
      </c>
      <c r="I84" s="120">
        <v>0</v>
      </c>
      <c r="J84" s="120">
        <v>0</v>
      </c>
      <c r="K84" s="120">
        <v>0</v>
      </c>
      <c r="L84" s="120">
        <v>0</v>
      </c>
      <c r="M84" s="120">
        <v>0</v>
      </c>
      <c r="N84" s="120">
        <v>0</v>
      </c>
      <c r="O84" s="121">
        <f t="shared" si="1"/>
        <v>0</v>
      </c>
      <c r="P84" s="120">
        <v>0</v>
      </c>
      <c r="Q84" s="120">
        <v>0</v>
      </c>
      <c r="R84" s="120">
        <v>2998</v>
      </c>
      <c r="S84" s="120">
        <v>0</v>
      </c>
      <c r="T84" s="120">
        <v>0</v>
      </c>
      <c r="U84" s="120">
        <v>0</v>
      </c>
      <c r="V84" s="120">
        <v>0</v>
      </c>
      <c r="W84" s="120">
        <v>0</v>
      </c>
      <c r="X84" s="120">
        <v>0</v>
      </c>
      <c r="Y84" s="120">
        <v>0</v>
      </c>
      <c r="Z84" s="120">
        <v>0</v>
      </c>
      <c r="AA84" s="122">
        <v>1499.9238385377</v>
      </c>
      <c r="AB84" s="120">
        <v>0</v>
      </c>
      <c r="AC84" s="120">
        <v>0</v>
      </c>
      <c r="AD84" s="120">
        <v>749</v>
      </c>
      <c r="AE84" s="120">
        <v>0</v>
      </c>
      <c r="AF84" s="120">
        <v>0</v>
      </c>
      <c r="AG84" s="120">
        <v>0</v>
      </c>
      <c r="AH84" s="120">
        <v>0</v>
      </c>
      <c r="AI84" s="120">
        <v>0</v>
      </c>
      <c r="AJ84" s="120">
        <v>0</v>
      </c>
      <c r="AK84" s="120">
        <v>0</v>
      </c>
      <c r="AL84" s="120">
        <v>0</v>
      </c>
      <c r="AM84" s="131">
        <v>749</v>
      </c>
    </row>
    <row r="85" spans="1:39" ht="15.75" x14ac:dyDescent="0.25">
      <c r="A85">
        <v>76</v>
      </c>
      <c r="B85" t="s">
        <v>1</v>
      </c>
      <c r="C85" t="s">
        <v>224</v>
      </c>
      <c r="D85" t="s">
        <v>225</v>
      </c>
      <c r="E85" t="s">
        <v>373</v>
      </c>
      <c r="F85" t="s">
        <v>370</v>
      </c>
      <c r="G85">
        <v>45476</v>
      </c>
      <c r="H85" t="s">
        <v>329</v>
      </c>
      <c r="I85" s="120">
        <v>0</v>
      </c>
      <c r="J85" s="120">
        <v>0</v>
      </c>
      <c r="K85" s="120">
        <v>0</v>
      </c>
      <c r="L85" s="120">
        <v>0</v>
      </c>
      <c r="M85" s="120">
        <v>0</v>
      </c>
      <c r="N85" s="120">
        <v>0</v>
      </c>
      <c r="O85" s="121">
        <f t="shared" si="1"/>
        <v>0</v>
      </c>
      <c r="P85" s="120">
        <v>0</v>
      </c>
      <c r="Q85" s="120">
        <v>0</v>
      </c>
      <c r="R85" s="120">
        <v>3055</v>
      </c>
      <c r="S85" s="120">
        <v>0</v>
      </c>
      <c r="T85" s="120">
        <v>0</v>
      </c>
      <c r="U85" s="120">
        <v>0</v>
      </c>
      <c r="V85" s="120">
        <v>0</v>
      </c>
      <c r="W85" s="120">
        <v>0</v>
      </c>
      <c r="X85" s="120">
        <v>0</v>
      </c>
      <c r="Y85" s="120">
        <v>0</v>
      </c>
      <c r="Z85" s="120">
        <v>0</v>
      </c>
      <c r="AA85" s="122">
        <v>1527.5387154100026</v>
      </c>
      <c r="AB85" s="120">
        <v>0</v>
      </c>
      <c r="AC85" s="120">
        <v>0</v>
      </c>
      <c r="AD85" s="120">
        <v>764</v>
      </c>
      <c r="AE85" s="120">
        <v>0</v>
      </c>
      <c r="AF85" s="120">
        <v>0</v>
      </c>
      <c r="AG85" s="120">
        <v>0</v>
      </c>
      <c r="AH85" s="120">
        <v>0</v>
      </c>
      <c r="AI85" s="120">
        <v>0</v>
      </c>
      <c r="AJ85" s="120">
        <v>0</v>
      </c>
      <c r="AK85" s="120">
        <v>0</v>
      </c>
      <c r="AL85" s="120">
        <v>0</v>
      </c>
      <c r="AM85" s="131">
        <v>764</v>
      </c>
    </row>
    <row r="86" spans="1:39" ht="15.75" x14ac:dyDescent="0.25">
      <c r="A86">
        <v>77</v>
      </c>
      <c r="B86" t="s">
        <v>1</v>
      </c>
      <c r="C86" t="s">
        <v>224</v>
      </c>
      <c r="D86" t="s">
        <v>225</v>
      </c>
      <c r="E86" t="s">
        <v>369</v>
      </c>
      <c r="F86" t="s">
        <v>372</v>
      </c>
      <c r="G86">
        <v>4768</v>
      </c>
      <c r="H86" t="s">
        <v>329</v>
      </c>
      <c r="I86" s="120">
        <v>0</v>
      </c>
      <c r="J86" s="120">
        <v>0</v>
      </c>
      <c r="K86" s="120">
        <v>0</v>
      </c>
      <c r="L86" s="120">
        <v>0</v>
      </c>
      <c r="M86" s="120">
        <v>0</v>
      </c>
      <c r="N86" s="120">
        <v>0</v>
      </c>
      <c r="O86" s="121">
        <f t="shared" si="1"/>
        <v>0</v>
      </c>
      <c r="P86" s="120">
        <v>0</v>
      </c>
      <c r="Q86" s="120">
        <v>0</v>
      </c>
      <c r="R86" s="120">
        <v>320</v>
      </c>
      <c r="S86" s="120">
        <v>0</v>
      </c>
      <c r="T86" s="120">
        <v>0</v>
      </c>
      <c r="U86" s="120">
        <v>0</v>
      </c>
      <c r="V86" s="120">
        <v>0</v>
      </c>
      <c r="W86" s="120">
        <v>0</v>
      </c>
      <c r="X86" s="120">
        <v>0</v>
      </c>
      <c r="Y86" s="120">
        <v>0</v>
      </c>
      <c r="Z86" s="120">
        <v>0</v>
      </c>
      <c r="AA86" s="122">
        <v>159.87560294490987</v>
      </c>
      <c r="AB86" s="120">
        <v>0</v>
      </c>
      <c r="AC86" s="120">
        <v>0</v>
      </c>
      <c r="AD86" s="120">
        <v>80</v>
      </c>
      <c r="AE86" s="120">
        <v>0</v>
      </c>
      <c r="AF86" s="120">
        <v>0</v>
      </c>
      <c r="AG86" s="120">
        <v>0</v>
      </c>
      <c r="AH86" s="120">
        <v>0</v>
      </c>
      <c r="AI86" s="120">
        <v>0</v>
      </c>
      <c r="AJ86" s="120">
        <v>0</v>
      </c>
      <c r="AK86" s="120">
        <v>0</v>
      </c>
      <c r="AL86" s="120">
        <v>0</v>
      </c>
      <c r="AM86" s="131">
        <v>80</v>
      </c>
    </row>
    <row r="87" spans="1:39" ht="15.75" x14ac:dyDescent="0.25">
      <c r="A87">
        <v>78</v>
      </c>
      <c r="B87" t="s">
        <v>1</v>
      </c>
      <c r="C87" t="s">
        <v>224</v>
      </c>
      <c r="D87" t="s">
        <v>225</v>
      </c>
      <c r="E87" t="s">
        <v>373</v>
      </c>
      <c r="F87" t="s">
        <v>372</v>
      </c>
      <c r="G87">
        <v>4517</v>
      </c>
      <c r="H87" t="s">
        <v>329</v>
      </c>
      <c r="I87" s="120">
        <v>0</v>
      </c>
      <c r="J87" s="120">
        <v>0</v>
      </c>
      <c r="K87" s="120">
        <v>0</v>
      </c>
      <c r="L87" s="120">
        <v>0</v>
      </c>
      <c r="M87" s="120">
        <v>0</v>
      </c>
      <c r="N87" s="120">
        <v>0</v>
      </c>
      <c r="O87" s="121">
        <f t="shared" si="1"/>
        <v>0</v>
      </c>
      <c r="P87" s="120">
        <v>0</v>
      </c>
      <c r="Q87" s="120">
        <v>0</v>
      </c>
      <c r="R87" s="120">
        <v>303</v>
      </c>
      <c r="S87" s="120">
        <v>0</v>
      </c>
      <c r="T87" s="120">
        <v>0</v>
      </c>
      <c r="U87" s="120">
        <v>0</v>
      </c>
      <c r="V87" s="120">
        <v>0</v>
      </c>
      <c r="W87" s="120">
        <v>0</v>
      </c>
      <c r="X87" s="120">
        <v>0</v>
      </c>
      <c r="Y87" s="120">
        <v>0</v>
      </c>
      <c r="Z87" s="120">
        <v>0</v>
      </c>
      <c r="AA87" s="122">
        <v>151.15511551155114</v>
      </c>
      <c r="AB87" s="120">
        <v>0</v>
      </c>
      <c r="AC87" s="120">
        <v>0</v>
      </c>
      <c r="AD87" s="120">
        <v>76</v>
      </c>
      <c r="AE87" s="120">
        <v>0</v>
      </c>
      <c r="AF87" s="120">
        <v>0</v>
      </c>
      <c r="AG87" s="120">
        <v>0</v>
      </c>
      <c r="AH87" s="120">
        <v>0</v>
      </c>
      <c r="AI87" s="120">
        <v>0</v>
      </c>
      <c r="AJ87" s="120">
        <v>0</v>
      </c>
      <c r="AK87" s="120">
        <v>0</v>
      </c>
      <c r="AL87" s="120">
        <v>0</v>
      </c>
      <c r="AM87" s="131">
        <v>76</v>
      </c>
    </row>
    <row r="88" spans="1:39" ht="15.75" x14ac:dyDescent="0.25">
      <c r="A88">
        <v>79</v>
      </c>
      <c r="B88" t="s">
        <v>1</v>
      </c>
      <c r="C88" t="s">
        <v>226</v>
      </c>
      <c r="D88" t="s">
        <v>227</v>
      </c>
      <c r="E88" t="s">
        <v>369</v>
      </c>
      <c r="F88" t="s">
        <v>371</v>
      </c>
      <c r="G88">
        <v>29861</v>
      </c>
      <c r="H88" t="s">
        <v>329</v>
      </c>
      <c r="I88" s="120">
        <v>0</v>
      </c>
      <c r="J88" s="120">
        <v>0</v>
      </c>
      <c r="K88" s="120">
        <v>0</v>
      </c>
      <c r="L88" s="120">
        <v>0</v>
      </c>
      <c r="M88" s="120">
        <v>0</v>
      </c>
      <c r="N88" s="120">
        <v>0</v>
      </c>
      <c r="O88" s="121">
        <f t="shared" si="1"/>
        <v>0</v>
      </c>
      <c r="P88" s="120">
        <v>0</v>
      </c>
      <c r="Q88" s="120">
        <v>0</v>
      </c>
      <c r="R88" s="120">
        <v>1930</v>
      </c>
      <c r="S88" s="120">
        <v>0</v>
      </c>
      <c r="T88" s="120">
        <v>0</v>
      </c>
      <c r="U88" s="120">
        <v>0</v>
      </c>
      <c r="V88" s="120">
        <v>0</v>
      </c>
      <c r="W88" s="120">
        <v>0</v>
      </c>
      <c r="X88" s="120">
        <v>0</v>
      </c>
      <c r="Y88" s="120">
        <v>0</v>
      </c>
      <c r="Z88" s="120">
        <v>0</v>
      </c>
      <c r="AA88" s="122">
        <v>964.90444654683074</v>
      </c>
      <c r="AB88" s="120">
        <v>0</v>
      </c>
      <c r="AC88" s="120">
        <v>0</v>
      </c>
      <c r="AD88" s="120">
        <v>483</v>
      </c>
      <c r="AE88" s="120">
        <v>0</v>
      </c>
      <c r="AF88" s="120">
        <v>0</v>
      </c>
      <c r="AG88" s="120">
        <v>0</v>
      </c>
      <c r="AH88" s="120">
        <v>0</v>
      </c>
      <c r="AI88" s="120">
        <v>0</v>
      </c>
      <c r="AJ88" s="120">
        <v>0</v>
      </c>
      <c r="AK88" s="120">
        <v>0</v>
      </c>
      <c r="AL88" s="120">
        <v>0</v>
      </c>
      <c r="AM88" s="131">
        <v>483</v>
      </c>
    </row>
    <row r="89" spans="1:39" ht="15.75" x14ac:dyDescent="0.25">
      <c r="A89">
        <v>80</v>
      </c>
      <c r="B89" t="s">
        <v>1</v>
      </c>
      <c r="C89" t="s">
        <v>226</v>
      </c>
      <c r="D89" t="s">
        <v>227</v>
      </c>
      <c r="E89" t="s">
        <v>373</v>
      </c>
      <c r="F89" t="s">
        <v>371</v>
      </c>
      <c r="G89">
        <v>29554</v>
      </c>
      <c r="H89" t="s">
        <v>329</v>
      </c>
      <c r="I89" s="120">
        <v>0</v>
      </c>
      <c r="J89" s="120">
        <v>0</v>
      </c>
      <c r="K89" s="120">
        <v>0</v>
      </c>
      <c r="L89" s="120">
        <v>0</v>
      </c>
      <c r="M89" s="120">
        <v>0</v>
      </c>
      <c r="N89" s="120">
        <v>0</v>
      </c>
      <c r="O89" s="121">
        <f t="shared" si="1"/>
        <v>0</v>
      </c>
      <c r="P89" s="120">
        <v>0</v>
      </c>
      <c r="Q89" s="120">
        <v>0</v>
      </c>
      <c r="R89" s="120">
        <v>1911</v>
      </c>
      <c r="S89" s="120">
        <v>0</v>
      </c>
      <c r="T89" s="120">
        <v>0</v>
      </c>
      <c r="U89" s="120">
        <v>0</v>
      </c>
      <c r="V89" s="120">
        <v>0</v>
      </c>
      <c r="W89" s="120">
        <v>0</v>
      </c>
      <c r="X89" s="120">
        <v>0</v>
      </c>
      <c r="Y89" s="120">
        <v>0</v>
      </c>
      <c r="Z89" s="120">
        <v>0</v>
      </c>
      <c r="AA89" s="122">
        <v>956.18543046357615</v>
      </c>
      <c r="AB89" s="120">
        <v>0</v>
      </c>
      <c r="AC89" s="120">
        <v>0</v>
      </c>
      <c r="AD89" s="120">
        <v>478</v>
      </c>
      <c r="AE89" s="120">
        <v>0</v>
      </c>
      <c r="AF89" s="120">
        <v>0</v>
      </c>
      <c r="AG89" s="120">
        <v>0</v>
      </c>
      <c r="AH89" s="120">
        <v>0</v>
      </c>
      <c r="AI89" s="120">
        <v>0</v>
      </c>
      <c r="AJ89" s="120">
        <v>0</v>
      </c>
      <c r="AK89" s="120">
        <v>0</v>
      </c>
      <c r="AL89" s="120">
        <v>0</v>
      </c>
      <c r="AM89" s="131">
        <v>478</v>
      </c>
    </row>
    <row r="90" spans="1:39" ht="15.75" x14ac:dyDescent="0.25">
      <c r="A90">
        <v>81</v>
      </c>
      <c r="B90" t="s">
        <v>1</v>
      </c>
      <c r="C90" t="s">
        <v>226</v>
      </c>
      <c r="D90" t="s">
        <v>227</v>
      </c>
      <c r="E90" t="s">
        <v>369</v>
      </c>
      <c r="F90" t="s">
        <v>370</v>
      </c>
      <c r="G90">
        <v>37330</v>
      </c>
      <c r="H90" t="s">
        <v>329</v>
      </c>
      <c r="I90" s="120">
        <v>0</v>
      </c>
      <c r="J90" s="120">
        <v>0</v>
      </c>
      <c r="K90" s="120">
        <v>0</v>
      </c>
      <c r="L90" s="120">
        <v>0</v>
      </c>
      <c r="M90" s="120">
        <v>0</v>
      </c>
      <c r="N90" s="120">
        <v>0</v>
      </c>
      <c r="O90" s="121">
        <f t="shared" si="1"/>
        <v>0</v>
      </c>
      <c r="P90" s="120">
        <v>0</v>
      </c>
      <c r="Q90" s="120">
        <v>0</v>
      </c>
      <c r="R90" s="120">
        <v>2413</v>
      </c>
      <c r="S90" s="120">
        <v>0</v>
      </c>
      <c r="T90" s="120">
        <v>0</v>
      </c>
      <c r="U90" s="120">
        <v>0</v>
      </c>
      <c r="V90" s="120">
        <v>0</v>
      </c>
      <c r="W90" s="120">
        <v>0</v>
      </c>
      <c r="X90" s="120">
        <v>0</v>
      </c>
      <c r="Y90" s="120">
        <v>0</v>
      </c>
      <c r="Z90" s="120">
        <v>0</v>
      </c>
      <c r="AA90" s="122">
        <v>1206.1305581835381</v>
      </c>
      <c r="AB90" s="120">
        <v>0</v>
      </c>
      <c r="AC90" s="120">
        <v>0</v>
      </c>
      <c r="AD90" s="120">
        <v>603</v>
      </c>
      <c r="AE90" s="120">
        <v>0</v>
      </c>
      <c r="AF90" s="120">
        <v>0</v>
      </c>
      <c r="AG90" s="120">
        <v>0</v>
      </c>
      <c r="AH90" s="120">
        <v>0</v>
      </c>
      <c r="AI90" s="120">
        <v>0</v>
      </c>
      <c r="AJ90" s="120">
        <v>0</v>
      </c>
      <c r="AK90" s="120">
        <v>0</v>
      </c>
      <c r="AL90" s="120">
        <v>0</v>
      </c>
      <c r="AM90" s="131">
        <v>603</v>
      </c>
    </row>
    <row r="91" spans="1:39" ht="15.75" x14ac:dyDescent="0.25">
      <c r="A91">
        <v>82</v>
      </c>
      <c r="B91" t="s">
        <v>1</v>
      </c>
      <c r="C91" t="s">
        <v>226</v>
      </c>
      <c r="D91" t="s">
        <v>227</v>
      </c>
      <c r="E91" t="s">
        <v>373</v>
      </c>
      <c r="F91" t="s">
        <v>370</v>
      </c>
      <c r="G91">
        <v>38047</v>
      </c>
      <c r="H91" t="s">
        <v>329</v>
      </c>
      <c r="I91" s="120">
        <v>0</v>
      </c>
      <c r="J91" s="120">
        <v>0</v>
      </c>
      <c r="K91" s="120">
        <v>0</v>
      </c>
      <c r="L91" s="120">
        <v>0</v>
      </c>
      <c r="M91" s="120">
        <v>0</v>
      </c>
      <c r="N91" s="120">
        <v>0</v>
      </c>
      <c r="O91" s="121">
        <f t="shared" si="1"/>
        <v>0</v>
      </c>
      <c r="P91" s="120">
        <v>0</v>
      </c>
      <c r="Q91" s="120">
        <v>0</v>
      </c>
      <c r="R91" s="120">
        <v>2460</v>
      </c>
      <c r="S91" s="120">
        <v>0</v>
      </c>
      <c r="T91" s="120">
        <v>0</v>
      </c>
      <c r="U91" s="120">
        <v>0</v>
      </c>
      <c r="V91" s="120">
        <v>0</v>
      </c>
      <c r="W91" s="120">
        <v>0</v>
      </c>
      <c r="X91" s="120">
        <v>0</v>
      </c>
      <c r="Y91" s="120">
        <v>0</v>
      </c>
      <c r="Z91" s="120">
        <v>0</v>
      </c>
      <c r="AA91" s="122">
        <v>1229.3812677388837</v>
      </c>
      <c r="AB91" s="120">
        <v>0</v>
      </c>
      <c r="AC91" s="120">
        <v>0</v>
      </c>
      <c r="AD91" s="120">
        <v>615</v>
      </c>
      <c r="AE91" s="120">
        <v>0</v>
      </c>
      <c r="AF91" s="120">
        <v>0</v>
      </c>
      <c r="AG91" s="120">
        <v>0</v>
      </c>
      <c r="AH91" s="120">
        <v>0</v>
      </c>
      <c r="AI91" s="120">
        <v>0</v>
      </c>
      <c r="AJ91" s="120">
        <v>0</v>
      </c>
      <c r="AK91" s="120">
        <v>0</v>
      </c>
      <c r="AL91" s="120">
        <v>0</v>
      </c>
      <c r="AM91" s="131">
        <v>615</v>
      </c>
    </row>
    <row r="92" spans="1:39" ht="15.75" x14ac:dyDescent="0.25">
      <c r="A92">
        <v>83</v>
      </c>
      <c r="B92" t="s">
        <v>1</v>
      </c>
      <c r="C92" t="s">
        <v>226</v>
      </c>
      <c r="D92" t="s">
        <v>227</v>
      </c>
      <c r="E92" t="s">
        <v>369</v>
      </c>
      <c r="F92" t="s">
        <v>372</v>
      </c>
      <c r="G92">
        <v>3989</v>
      </c>
      <c r="H92" t="s">
        <v>329</v>
      </c>
      <c r="I92" s="120">
        <v>0</v>
      </c>
      <c r="J92" s="120">
        <v>0</v>
      </c>
      <c r="K92" s="120">
        <v>0</v>
      </c>
      <c r="L92" s="120">
        <v>0</v>
      </c>
      <c r="M92" s="120">
        <v>0</v>
      </c>
      <c r="N92" s="120">
        <v>0</v>
      </c>
      <c r="O92" s="121">
        <f t="shared" si="1"/>
        <v>0</v>
      </c>
      <c r="P92" s="120">
        <v>0</v>
      </c>
      <c r="Q92" s="120">
        <v>0</v>
      </c>
      <c r="R92" s="120">
        <v>258</v>
      </c>
      <c r="S92" s="120">
        <v>0</v>
      </c>
      <c r="T92" s="120">
        <v>0</v>
      </c>
      <c r="U92" s="120">
        <v>0</v>
      </c>
      <c r="V92" s="120">
        <v>0</v>
      </c>
      <c r="W92" s="120">
        <v>0</v>
      </c>
      <c r="X92" s="120">
        <v>0</v>
      </c>
      <c r="Y92" s="120">
        <v>0</v>
      </c>
      <c r="Z92" s="120">
        <v>0</v>
      </c>
      <c r="AA92" s="122">
        <v>129.33207190160832</v>
      </c>
      <c r="AB92" s="120">
        <v>0</v>
      </c>
      <c r="AC92" s="120">
        <v>0</v>
      </c>
      <c r="AD92" s="120">
        <v>64</v>
      </c>
      <c r="AE92" s="120">
        <v>0</v>
      </c>
      <c r="AF92" s="120">
        <v>0</v>
      </c>
      <c r="AG92" s="120">
        <v>0</v>
      </c>
      <c r="AH92" s="120">
        <v>0</v>
      </c>
      <c r="AI92" s="120">
        <v>0</v>
      </c>
      <c r="AJ92" s="120">
        <v>0</v>
      </c>
      <c r="AK92" s="120">
        <v>0</v>
      </c>
      <c r="AL92" s="120">
        <v>0</v>
      </c>
      <c r="AM92" s="131">
        <v>64</v>
      </c>
    </row>
    <row r="93" spans="1:39" ht="15.75" x14ac:dyDescent="0.25">
      <c r="A93">
        <v>84</v>
      </c>
      <c r="B93" t="s">
        <v>1</v>
      </c>
      <c r="C93" t="s">
        <v>226</v>
      </c>
      <c r="D93" t="s">
        <v>227</v>
      </c>
      <c r="E93" t="s">
        <v>373</v>
      </c>
      <c r="F93" t="s">
        <v>372</v>
      </c>
      <c r="G93">
        <v>3779</v>
      </c>
      <c r="H93" t="s">
        <v>329</v>
      </c>
      <c r="I93" s="120">
        <v>0</v>
      </c>
      <c r="J93" s="120">
        <v>0</v>
      </c>
      <c r="K93" s="120">
        <v>0</v>
      </c>
      <c r="L93" s="120">
        <v>0</v>
      </c>
      <c r="M93" s="120">
        <v>0</v>
      </c>
      <c r="N93" s="120">
        <v>0</v>
      </c>
      <c r="O93" s="121">
        <f t="shared" si="1"/>
        <v>0</v>
      </c>
      <c r="P93" s="120">
        <v>0</v>
      </c>
      <c r="Q93" s="120">
        <v>0</v>
      </c>
      <c r="R93" s="120">
        <v>244</v>
      </c>
      <c r="S93" s="120">
        <v>0</v>
      </c>
      <c r="T93" s="120">
        <v>0</v>
      </c>
      <c r="U93" s="120">
        <v>0</v>
      </c>
      <c r="V93" s="120">
        <v>0</v>
      </c>
      <c r="W93" s="120">
        <v>0</v>
      </c>
      <c r="X93" s="120">
        <v>0</v>
      </c>
      <c r="Y93" s="120">
        <v>0</v>
      </c>
      <c r="Z93" s="120">
        <v>0</v>
      </c>
      <c r="AA93" s="122">
        <v>122.06622516556291</v>
      </c>
      <c r="AB93" s="120">
        <v>0</v>
      </c>
      <c r="AC93" s="120">
        <v>0</v>
      </c>
      <c r="AD93" s="120">
        <v>61</v>
      </c>
      <c r="AE93" s="120">
        <v>0</v>
      </c>
      <c r="AF93" s="120">
        <v>0</v>
      </c>
      <c r="AG93" s="120">
        <v>0</v>
      </c>
      <c r="AH93" s="120">
        <v>0</v>
      </c>
      <c r="AI93" s="120">
        <v>0</v>
      </c>
      <c r="AJ93" s="120">
        <v>0</v>
      </c>
      <c r="AK93" s="120">
        <v>0</v>
      </c>
      <c r="AL93" s="120">
        <v>0</v>
      </c>
      <c r="AM93" s="131">
        <v>61</v>
      </c>
    </row>
    <row r="94" spans="1:39" ht="15.75" x14ac:dyDescent="0.25">
      <c r="A94">
        <v>85</v>
      </c>
      <c r="B94" t="s">
        <v>1</v>
      </c>
      <c r="C94" t="s">
        <v>228</v>
      </c>
      <c r="D94" t="s">
        <v>229</v>
      </c>
      <c r="E94" t="s">
        <v>369</v>
      </c>
      <c r="F94" t="s">
        <v>371</v>
      </c>
      <c r="G94">
        <v>33196</v>
      </c>
      <c r="H94" t="s">
        <v>329</v>
      </c>
      <c r="I94" s="120">
        <v>0</v>
      </c>
      <c r="J94" s="120">
        <v>0</v>
      </c>
      <c r="K94" s="120">
        <v>0</v>
      </c>
      <c r="L94" s="120">
        <v>0</v>
      </c>
      <c r="M94" s="120">
        <v>0</v>
      </c>
      <c r="N94" s="120">
        <v>0</v>
      </c>
      <c r="O94" s="121">
        <f t="shared" si="1"/>
        <v>0</v>
      </c>
      <c r="P94" s="120">
        <v>0</v>
      </c>
      <c r="Q94" s="120">
        <v>0</v>
      </c>
      <c r="R94" s="120">
        <v>2142</v>
      </c>
      <c r="S94" s="120">
        <v>0</v>
      </c>
      <c r="T94" s="120">
        <v>0</v>
      </c>
      <c r="U94" s="120">
        <v>0</v>
      </c>
      <c r="V94" s="120">
        <v>0</v>
      </c>
      <c r="W94" s="120">
        <v>0</v>
      </c>
      <c r="X94" s="120">
        <v>0</v>
      </c>
      <c r="Y94" s="120">
        <v>0</v>
      </c>
      <c r="Z94" s="120">
        <v>0</v>
      </c>
      <c r="AA94" s="122">
        <v>1071.3524729960204</v>
      </c>
      <c r="AB94" s="120">
        <v>0</v>
      </c>
      <c r="AC94" s="120">
        <v>0</v>
      </c>
      <c r="AD94" s="120">
        <v>536</v>
      </c>
      <c r="AE94" s="120">
        <v>0</v>
      </c>
      <c r="AF94" s="120">
        <v>0</v>
      </c>
      <c r="AG94" s="120">
        <v>0</v>
      </c>
      <c r="AH94" s="120">
        <v>0</v>
      </c>
      <c r="AI94" s="120">
        <v>0</v>
      </c>
      <c r="AJ94" s="120">
        <v>0</v>
      </c>
      <c r="AK94" s="120">
        <v>0</v>
      </c>
      <c r="AL94" s="120">
        <v>0</v>
      </c>
      <c r="AM94" s="131">
        <v>536</v>
      </c>
    </row>
    <row r="95" spans="1:39" ht="15.75" x14ac:dyDescent="0.25">
      <c r="A95">
        <v>86</v>
      </c>
      <c r="B95" t="s">
        <v>1</v>
      </c>
      <c r="C95" t="s">
        <v>228</v>
      </c>
      <c r="D95" t="s">
        <v>229</v>
      </c>
      <c r="E95" t="s">
        <v>373</v>
      </c>
      <c r="F95" t="s">
        <v>371</v>
      </c>
      <c r="G95">
        <v>32855</v>
      </c>
      <c r="H95" t="s">
        <v>329</v>
      </c>
      <c r="I95" s="120">
        <v>0</v>
      </c>
      <c r="J95" s="120">
        <v>0</v>
      </c>
      <c r="K95" s="120">
        <v>0</v>
      </c>
      <c r="L95" s="120">
        <v>0</v>
      </c>
      <c r="M95" s="120">
        <v>0</v>
      </c>
      <c r="N95" s="120">
        <v>0</v>
      </c>
      <c r="O95" s="121">
        <f t="shared" si="1"/>
        <v>0</v>
      </c>
      <c r="P95" s="120">
        <v>0</v>
      </c>
      <c r="Q95" s="120">
        <v>0</v>
      </c>
      <c r="R95" s="120">
        <v>2120</v>
      </c>
      <c r="S95" s="120">
        <v>0</v>
      </c>
      <c r="T95" s="120">
        <v>0</v>
      </c>
      <c r="U95" s="120">
        <v>0</v>
      </c>
      <c r="V95" s="120">
        <v>0</v>
      </c>
      <c r="W95" s="120">
        <v>0</v>
      </c>
      <c r="X95" s="120">
        <v>0</v>
      </c>
      <c r="Y95" s="120">
        <v>0</v>
      </c>
      <c r="Z95" s="120">
        <v>0</v>
      </c>
      <c r="AA95" s="122">
        <v>1059.7231381466743</v>
      </c>
      <c r="AB95" s="120">
        <v>0</v>
      </c>
      <c r="AC95" s="120">
        <v>0</v>
      </c>
      <c r="AD95" s="120">
        <v>530</v>
      </c>
      <c r="AE95" s="120">
        <v>0</v>
      </c>
      <c r="AF95" s="120">
        <v>0</v>
      </c>
      <c r="AG95" s="120">
        <v>0</v>
      </c>
      <c r="AH95" s="120">
        <v>0</v>
      </c>
      <c r="AI95" s="120">
        <v>0</v>
      </c>
      <c r="AJ95" s="120">
        <v>0</v>
      </c>
      <c r="AK95" s="120">
        <v>0</v>
      </c>
      <c r="AL95" s="120">
        <v>0</v>
      </c>
      <c r="AM95" s="131">
        <v>530</v>
      </c>
    </row>
    <row r="96" spans="1:39" ht="15.75" x14ac:dyDescent="0.25">
      <c r="A96">
        <v>87</v>
      </c>
      <c r="B96" t="s">
        <v>1</v>
      </c>
      <c r="C96" t="s">
        <v>228</v>
      </c>
      <c r="D96" t="s">
        <v>229</v>
      </c>
      <c r="E96" t="s">
        <v>369</v>
      </c>
      <c r="F96" t="s">
        <v>370</v>
      </c>
      <c r="G96">
        <v>41499</v>
      </c>
      <c r="H96" t="s">
        <v>329</v>
      </c>
      <c r="I96" s="120">
        <v>0</v>
      </c>
      <c r="J96" s="120">
        <v>0</v>
      </c>
      <c r="K96" s="120">
        <v>0</v>
      </c>
      <c r="L96" s="120">
        <v>0</v>
      </c>
      <c r="M96" s="120">
        <v>0</v>
      </c>
      <c r="N96" s="120">
        <v>0</v>
      </c>
      <c r="O96" s="121">
        <f t="shared" si="1"/>
        <v>0</v>
      </c>
      <c r="P96" s="120">
        <v>0</v>
      </c>
      <c r="Q96" s="120">
        <v>0</v>
      </c>
      <c r="R96" s="120">
        <v>2678</v>
      </c>
      <c r="S96" s="120">
        <v>0</v>
      </c>
      <c r="T96" s="120">
        <v>0</v>
      </c>
      <c r="U96" s="120">
        <v>0</v>
      </c>
      <c r="V96" s="120">
        <v>0</v>
      </c>
      <c r="W96" s="120">
        <v>0</v>
      </c>
      <c r="X96" s="120">
        <v>0</v>
      </c>
      <c r="Y96" s="120">
        <v>0</v>
      </c>
      <c r="Z96" s="120">
        <v>0</v>
      </c>
      <c r="AA96" s="122">
        <v>1340.2808413871519</v>
      </c>
      <c r="AB96" s="120">
        <v>0</v>
      </c>
      <c r="AC96" s="120">
        <v>0</v>
      </c>
      <c r="AD96" s="120">
        <v>669</v>
      </c>
      <c r="AE96" s="120">
        <v>0</v>
      </c>
      <c r="AF96" s="120">
        <v>0</v>
      </c>
      <c r="AG96" s="120">
        <v>0</v>
      </c>
      <c r="AH96" s="120">
        <v>0</v>
      </c>
      <c r="AI96" s="120">
        <v>0</v>
      </c>
      <c r="AJ96" s="120">
        <v>0</v>
      </c>
      <c r="AK96" s="120">
        <v>0</v>
      </c>
      <c r="AL96" s="120">
        <v>0</v>
      </c>
      <c r="AM96" s="131">
        <v>669</v>
      </c>
    </row>
    <row r="97" spans="1:39" ht="15.75" x14ac:dyDescent="0.25">
      <c r="A97">
        <v>88</v>
      </c>
      <c r="B97" t="s">
        <v>1</v>
      </c>
      <c r="C97" t="s">
        <v>228</v>
      </c>
      <c r="D97" t="s">
        <v>229</v>
      </c>
      <c r="E97" t="s">
        <v>373</v>
      </c>
      <c r="F97" t="s">
        <v>370</v>
      </c>
      <c r="G97">
        <v>42296</v>
      </c>
      <c r="H97" t="s">
        <v>329</v>
      </c>
      <c r="I97" s="120">
        <v>0</v>
      </c>
      <c r="J97" s="120">
        <v>0</v>
      </c>
      <c r="K97" s="120">
        <v>0</v>
      </c>
      <c r="L97" s="120">
        <v>0</v>
      </c>
      <c r="M97" s="120">
        <v>0</v>
      </c>
      <c r="N97" s="120">
        <v>0</v>
      </c>
      <c r="O97" s="121">
        <f t="shared" si="1"/>
        <v>0</v>
      </c>
      <c r="P97" s="120">
        <v>0</v>
      </c>
      <c r="Q97" s="120">
        <v>0</v>
      </c>
      <c r="R97" s="120">
        <v>2729</v>
      </c>
      <c r="S97" s="120">
        <v>0</v>
      </c>
      <c r="T97" s="120">
        <v>0</v>
      </c>
      <c r="U97" s="120">
        <v>0</v>
      </c>
      <c r="V97" s="120">
        <v>0</v>
      </c>
      <c r="W97" s="120">
        <v>0</v>
      </c>
      <c r="X97" s="120">
        <v>0</v>
      </c>
      <c r="Y97" s="120">
        <v>0</v>
      </c>
      <c r="Z97" s="120">
        <v>0</v>
      </c>
      <c r="AA97" s="122">
        <v>1364.9931779420126</v>
      </c>
      <c r="AB97" s="120">
        <v>0</v>
      </c>
      <c r="AC97" s="120">
        <v>0</v>
      </c>
      <c r="AD97" s="120">
        <v>682</v>
      </c>
      <c r="AE97" s="120">
        <v>0</v>
      </c>
      <c r="AF97" s="120">
        <v>0</v>
      </c>
      <c r="AG97" s="120">
        <v>0</v>
      </c>
      <c r="AH97" s="120">
        <v>0</v>
      </c>
      <c r="AI97" s="120">
        <v>0</v>
      </c>
      <c r="AJ97" s="120">
        <v>0</v>
      </c>
      <c r="AK97" s="120">
        <v>0</v>
      </c>
      <c r="AL97" s="120">
        <v>0</v>
      </c>
      <c r="AM97" s="131">
        <v>682</v>
      </c>
    </row>
    <row r="98" spans="1:39" ht="15.75" x14ac:dyDescent="0.25">
      <c r="A98">
        <v>89</v>
      </c>
      <c r="B98" t="s">
        <v>1</v>
      </c>
      <c r="C98" t="s">
        <v>228</v>
      </c>
      <c r="D98" t="s">
        <v>229</v>
      </c>
      <c r="E98" t="s">
        <v>369</v>
      </c>
      <c r="F98" t="s">
        <v>372</v>
      </c>
      <c r="G98">
        <v>4434</v>
      </c>
      <c r="H98" t="s">
        <v>329</v>
      </c>
      <c r="I98" s="120">
        <v>0</v>
      </c>
      <c r="J98" s="120">
        <v>0</v>
      </c>
      <c r="K98" s="120">
        <v>0</v>
      </c>
      <c r="L98" s="120">
        <v>0</v>
      </c>
      <c r="M98" s="120">
        <v>0</v>
      </c>
      <c r="N98" s="120">
        <v>0</v>
      </c>
      <c r="O98" s="121">
        <f t="shared" si="1"/>
        <v>0</v>
      </c>
      <c r="P98" s="120">
        <v>0</v>
      </c>
      <c r="Q98" s="120">
        <v>0</v>
      </c>
      <c r="R98" s="120">
        <v>286</v>
      </c>
      <c r="S98" s="120">
        <v>0</v>
      </c>
      <c r="T98" s="120">
        <v>0</v>
      </c>
      <c r="U98" s="120">
        <v>0</v>
      </c>
      <c r="V98" s="120">
        <v>0</v>
      </c>
      <c r="W98" s="120">
        <v>0</v>
      </c>
      <c r="X98" s="120">
        <v>0</v>
      </c>
      <c r="Y98" s="120">
        <v>0</v>
      </c>
      <c r="Z98" s="120">
        <v>0</v>
      </c>
      <c r="AA98" s="122">
        <v>142.4593519044912</v>
      </c>
      <c r="AB98" s="120">
        <v>0</v>
      </c>
      <c r="AC98" s="120">
        <v>0</v>
      </c>
      <c r="AD98" s="120">
        <v>72</v>
      </c>
      <c r="AE98" s="120">
        <v>0</v>
      </c>
      <c r="AF98" s="120">
        <v>0</v>
      </c>
      <c r="AG98" s="120">
        <v>0</v>
      </c>
      <c r="AH98" s="120">
        <v>0</v>
      </c>
      <c r="AI98" s="120">
        <v>0</v>
      </c>
      <c r="AJ98" s="120">
        <v>0</v>
      </c>
      <c r="AK98" s="120">
        <v>0</v>
      </c>
      <c r="AL98" s="120">
        <v>0</v>
      </c>
      <c r="AM98" s="131">
        <v>72</v>
      </c>
    </row>
    <row r="99" spans="1:39" ht="15.75" x14ac:dyDescent="0.25">
      <c r="A99">
        <v>90</v>
      </c>
      <c r="B99" t="s">
        <v>1</v>
      </c>
      <c r="C99" t="s">
        <v>228</v>
      </c>
      <c r="D99" t="s">
        <v>229</v>
      </c>
      <c r="E99" t="s">
        <v>373</v>
      </c>
      <c r="F99" t="s">
        <v>372</v>
      </c>
      <c r="G99">
        <v>4201</v>
      </c>
      <c r="H99" t="s">
        <v>329</v>
      </c>
      <c r="I99" s="120">
        <v>0</v>
      </c>
      <c r="J99" s="120">
        <v>0</v>
      </c>
      <c r="K99" s="120">
        <v>0</v>
      </c>
      <c r="L99" s="120">
        <v>0</v>
      </c>
      <c r="M99" s="120">
        <v>0</v>
      </c>
      <c r="N99" s="120">
        <v>0</v>
      </c>
      <c r="O99" s="121">
        <f t="shared" si="1"/>
        <v>0</v>
      </c>
      <c r="P99" s="120">
        <v>0</v>
      </c>
      <c r="Q99" s="120">
        <v>0</v>
      </c>
      <c r="R99" s="120">
        <v>271</v>
      </c>
      <c r="S99" s="120">
        <v>0</v>
      </c>
      <c r="T99" s="120">
        <v>0</v>
      </c>
      <c r="U99" s="120">
        <v>0</v>
      </c>
      <c r="V99" s="120">
        <v>0</v>
      </c>
      <c r="W99" s="120">
        <v>0</v>
      </c>
      <c r="X99" s="120">
        <v>0</v>
      </c>
      <c r="Y99" s="120">
        <v>0</v>
      </c>
      <c r="Z99" s="120">
        <v>0</v>
      </c>
      <c r="AA99" s="122">
        <v>135.1910176236498</v>
      </c>
      <c r="AB99" s="120">
        <v>0</v>
      </c>
      <c r="AC99" s="120">
        <v>0</v>
      </c>
      <c r="AD99" s="120">
        <v>68</v>
      </c>
      <c r="AE99" s="120">
        <v>0</v>
      </c>
      <c r="AF99" s="120">
        <v>0</v>
      </c>
      <c r="AG99" s="120">
        <v>0</v>
      </c>
      <c r="AH99" s="120">
        <v>0</v>
      </c>
      <c r="AI99" s="120">
        <v>0</v>
      </c>
      <c r="AJ99" s="120">
        <v>0</v>
      </c>
      <c r="AK99" s="120">
        <v>0</v>
      </c>
      <c r="AL99" s="120">
        <v>0</v>
      </c>
      <c r="AM99" s="131">
        <v>68</v>
      </c>
    </row>
    <row r="100" spans="1:39" ht="15.75" x14ac:dyDescent="0.25">
      <c r="A100">
        <v>91</v>
      </c>
      <c r="B100" t="s">
        <v>2</v>
      </c>
      <c r="C100" t="s">
        <v>230</v>
      </c>
      <c r="D100" t="s">
        <v>231</v>
      </c>
      <c r="E100" t="s">
        <v>369</v>
      </c>
      <c r="F100" t="s">
        <v>371</v>
      </c>
      <c r="G100">
        <v>40914</v>
      </c>
      <c r="H100" t="s">
        <v>326</v>
      </c>
      <c r="I100" s="120">
        <v>0</v>
      </c>
      <c r="J100" s="120">
        <v>0</v>
      </c>
      <c r="K100" s="120">
        <v>1659</v>
      </c>
      <c r="L100" s="120">
        <v>0</v>
      </c>
      <c r="M100" s="120">
        <v>0</v>
      </c>
      <c r="N100" s="120">
        <v>2046</v>
      </c>
      <c r="O100" s="121">
        <f t="shared" si="1"/>
        <v>3705</v>
      </c>
      <c r="P100" s="120">
        <v>0</v>
      </c>
      <c r="Q100" s="120">
        <v>0</v>
      </c>
      <c r="R100" s="120">
        <v>794</v>
      </c>
      <c r="S100" s="120">
        <v>0</v>
      </c>
      <c r="T100" s="120">
        <v>977</v>
      </c>
      <c r="U100" s="120">
        <v>0</v>
      </c>
      <c r="V100" s="120">
        <v>0</v>
      </c>
      <c r="W100" s="120">
        <v>0</v>
      </c>
      <c r="X100" s="120">
        <v>2273</v>
      </c>
      <c r="Y100" s="120">
        <v>0</v>
      </c>
      <c r="Z100" s="120">
        <v>0</v>
      </c>
      <c r="AA100" s="122">
        <v>3881.9478920382639</v>
      </c>
      <c r="AB100" s="120">
        <v>0</v>
      </c>
      <c r="AC100" s="120">
        <v>0</v>
      </c>
      <c r="AD100" s="120">
        <v>199</v>
      </c>
      <c r="AE100" s="120">
        <v>0</v>
      </c>
      <c r="AF100" s="120">
        <v>281</v>
      </c>
      <c r="AG100" s="120">
        <v>0</v>
      </c>
      <c r="AH100" s="120">
        <v>0</v>
      </c>
      <c r="AI100" s="120">
        <v>0</v>
      </c>
      <c r="AJ100" s="120">
        <v>1818</v>
      </c>
      <c r="AK100" s="120">
        <v>0</v>
      </c>
      <c r="AL100" s="120">
        <v>0</v>
      </c>
      <c r="AM100" s="131">
        <v>2099</v>
      </c>
    </row>
    <row r="101" spans="1:39" ht="15.75" x14ac:dyDescent="0.25">
      <c r="A101">
        <v>92</v>
      </c>
      <c r="B101" t="s">
        <v>2</v>
      </c>
      <c r="C101" t="s">
        <v>230</v>
      </c>
      <c r="D101" t="s">
        <v>231</v>
      </c>
      <c r="E101" t="s">
        <v>373</v>
      </c>
      <c r="F101" t="s">
        <v>371</v>
      </c>
      <c r="G101">
        <v>40864</v>
      </c>
      <c r="H101" t="s">
        <v>326</v>
      </c>
      <c r="I101" s="120">
        <v>0</v>
      </c>
      <c r="J101" s="120">
        <v>0</v>
      </c>
      <c r="K101" s="120">
        <v>1584</v>
      </c>
      <c r="L101" s="120">
        <v>0</v>
      </c>
      <c r="M101" s="120">
        <v>0</v>
      </c>
      <c r="N101" s="120">
        <v>2043</v>
      </c>
      <c r="O101" s="121">
        <f t="shared" si="1"/>
        <v>3627</v>
      </c>
      <c r="P101" s="120">
        <v>0</v>
      </c>
      <c r="Q101" s="120">
        <v>0</v>
      </c>
      <c r="R101" s="120">
        <v>793</v>
      </c>
      <c r="S101" s="120">
        <v>0</v>
      </c>
      <c r="T101" s="120">
        <v>900</v>
      </c>
      <c r="U101" s="120">
        <v>0</v>
      </c>
      <c r="V101" s="120">
        <v>0</v>
      </c>
      <c r="W101" s="120">
        <v>0</v>
      </c>
      <c r="X101" s="120">
        <v>2197</v>
      </c>
      <c r="Y101" s="120">
        <v>0</v>
      </c>
      <c r="Z101" s="120">
        <v>0</v>
      </c>
      <c r="AA101" s="122">
        <v>3681.4446088306372</v>
      </c>
      <c r="AB101" s="120">
        <v>0</v>
      </c>
      <c r="AC101" s="120">
        <v>0</v>
      </c>
      <c r="AD101" s="120">
        <v>198</v>
      </c>
      <c r="AE101" s="120">
        <v>0</v>
      </c>
      <c r="AF101" s="120">
        <v>270</v>
      </c>
      <c r="AG101" s="120">
        <v>0</v>
      </c>
      <c r="AH101" s="120">
        <v>0</v>
      </c>
      <c r="AI101" s="120">
        <v>0</v>
      </c>
      <c r="AJ101" s="120">
        <v>1757</v>
      </c>
      <c r="AK101" s="120">
        <v>0</v>
      </c>
      <c r="AL101" s="120">
        <v>0</v>
      </c>
      <c r="AM101" s="131">
        <v>2027</v>
      </c>
    </row>
    <row r="102" spans="1:39" ht="15.75" x14ac:dyDescent="0.25">
      <c r="A102">
        <v>93</v>
      </c>
      <c r="B102" t="s">
        <v>2</v>
      </c>
      <c r="C102" t="s">
        <v>230</v>
      </c>
      <c r="D102" t="s">
        <v>231</v>
      </c>
      <c r="E102" t="s">
        <v>369</v>
      </c>
      <c r="F102" t="s">
        <v>370</v>
      </c>
      <c r="G102">
        <v>42157</v>
      </c>
      <c r="H102" t="s">
        <v>326</v>
      </c>
      <c r="I102" s="120">
        <v>0</v>
      </c>
      <c r="J102" s="120">
        <v>0</v>
      </c>
      <c r="K102" s="120">
        <v>1279</v>
      </c>
      <c r="L102" s="120">
        <v>0</v>
      </c>
      <c r="M102" s="120">
        <v>0</v>
      </c>
      <c r="N102" s="120">
        <v>2108</v>
      </c>
      <c r="O102" s="121">
        <f t="shared" si="1"/>
        <v>3387</v>
      </c>
      <c r="P102" s="120">
        <v>0</v>
      </c>
      <c r="Q102" s="120">
        <v>0</v>
      </c>
      <c r="R102" s="120">
        <v>818</v>
      </c>
      <c r="S102" s="120">
        <v>0</v>
      </c>
      <c r="T102" s="120">
        <v>848</v>
      </c>
      <c r="U102" s="120">
        <v>0</v>
      </c>
      <c r="V102" s="120">
        <v>0</v>
      </c>
      <c r="W102" s="120">
        <v>0</v>
      </c>
      <c r="X102" s="120">
        <v>1911</v>
      </c>
      <c r="Y102" s="120">
        <v>0</v>
      </c>
      <c r="Z102" s="120">
        <v>0</v>
      </c>
      <c r="AA102" s="122">
        <v>3309.8775588542353</v>
      </c>
      <c r="AB102" s="120">
        <v>0</v>
      </c>
      <c r="AC102" s="120">
        <v>0</v>
      </c>
      <c r="AD102" s="120">
        <v>205</v>
      </c>
      <c r="AE102" s="120">
        <v>0</v>
      </c>
      <c r="AF102" s="120">
        <v>254</v>
      </c>
      <c r="AG102" s="120">
        <v>0</v>
      </c>
      <c r="AH102" s="120">
        <v>0</v>
      </c>
      <c r="AI102" s="120">
        <v>0</v>
      </c>
      <c r="AJ102" s="120">
        <v>1529</v>
      </c>
      <c r="AK102" s="120">
        <v>0</v>
      </c>
      <c r="AL102" s="120">
        <v>0</v>
      </c>
      <c r="AM102" s="131">
        <v>1783</v>
      </c>
    </row>
    <row r="103" spans="1:39" ht="15.75" x14ac:dyDescent="0.25">
      <c r="A103">
        <v>94</v>
      </c>
      <c r="B103" t="s">
        <v>2</v>
      </c>
      <c r="C103" t="s">
        <v>230</v>
      </c>
      <c r="D103" t="s">
        <v>231</v>
      </c>
      <c r="E103" t="s">
        <v>373</v>
      </c>
      <c r="F103" t="s">
        <v>370</v>
      </c>
      <c r="G103">
        <v>42383</v>
      </c>
      <c r="H103" t="s">
        <v>326</v>
      </c>
      <c r="I103" s="120">
        <v>0</v>
      </c>
      <c r="J103" s="120">
        <v>0</v>
      </c>
      <c r="K103" s="120">
        <v>1371</v>
      </c>
      <c r="L103" s="120">
        <v>0</v>
      </c>
      <c r="M103" s="120">
        <v>0</v>
      </c>
      <c r="N103" s="120">
        <v>2119</v>
      </c>
      <c r="O103" s="121">
        <f t="shared" si="1"/>
        <v>3490</v>
      </c>
      <c r="P103" s="120">
        <v>0</v>
      </c>
      <c r="Q103" s="120">
        <v>0</v>
      </c>
      <c r="R103" s="120">
        <v>823</v>
      </c>
      <c r="S103" s="120">
        <v>0</v>
      </c>
      <c r="T103" s="120">
        <v>0</v>
      </c>
      <c r="U103" s="120">
        <v>0</v>
      </c>
      <c r="V103" s="120">
        <v>0</v>
      </c>
      <c r="W103" s="120">
        <v>0</v>
      </c>
      <c r="X103" s="120">
        <v>2007</v>
      </c>
      <c r="Y103" s="120">
        <v>0</v>
      </c>
      <c r="Z103" s="120">
        <v>0</v>
      </c>
      <c r="AA103" s="122">
        <v>3362.7020361149098</v>
      </c>
      <c r="AB103" s="120">
        <v>0</v>
      </c>
      <c r="AC103" s="120">
        <v>0</v>
      </c>
      <c r="AD103" s="120">
        <v>206</v>
      </c>
      <c r="AE103" s="120">
        <v>0</v>
      </c>
      <c r="AF103" s="120">
        <v>0</v>
      </c>
      <c r="AG103" s="120">
        <v>0</v>
      </c>
      <c r="AH103" s="120">
        <v>0</v>
      </c>
      <c r="AI103" s="120">
        <v>0</v>
      </c>
      <c r="AJ103" s="120">
        <v>1606</v>
      </c>
      <c r="AK103" s="120">
        <v>0</v>
      </c>
      <c r="AL103" s="120">
        <v>0</v>
      </c>
      <c r="AM103" s="131">
        <v>1812</v>
      </c>
    </row>
    <row r="104" spans="1:39" ht="15.75" x14ac:dyDescent="0.25">
      <c r="A104">
        <v>95</v>
      </c>
      <c r="B104" t="s">
        <v>2</v>
      </c>
      <c r="C104" t="s">
        <v>230</v>
      </c>
      <c r="D104" t="s">
        <v>231</v>
      </c>
      <c r="E104" t="s">
        <v>369</v>
      </c>
      <c r="F104" t="s">
        <v>372</v>
      </c>
      <c r="G104">
        <v>4333</v>
      </c>
      <c r="H104" t="s">
        <v>326</v>
      </c>
      <c r="I104" s="120">
        <v>0</v>
      </c>
      <c r="J104" s="120">
        <v>0</v>
      </c>
      <c r="K104" s="120">
        <v>85</v>
      </c>
      <c r="L104" s="120">
        <v>0</v>
      </c>
      <c r="M104" s="120">
        <v>0</v>
      </c>
      <c r="N104" s="120">
        <v>217</v>
      </c>
      <c r="O104" s="121">
        <f t="shared" si="1"/>
        <v>302</v>
      </c>
      <c r="P104" s="120">
        <v>0</v>
      </c>
      <c r="Q104" s="120">
        <v>0</v>
      </c>
      <c r="R104" s="120">
        <v>84</v>
      </c>
      <c r="S104" s="120">
        <v>0</v>
      </c>
      <c r="T104" s="120">
        <v>0</v>
      </c>
      <c r="U104" s="120">
        <v>0</v>
      </c>
      <c r="V104" s="120">
        <v>0</v>
      </c>
      <c r="W104" s="120">
        <v>0</v>
      </c>
      <c r="X104" s="120">
        <v>150</v>
      </c>
      <c r="Y104" s="120">
        <v>0</v>
      </c>
      <c r="Z104" s="120">
        <v>0</v>
      </c>
      <c r="AA104" s="122">
        <v>288.70109925816621</v>
      </c>
      <c r="AB104" s="120">
        <v>0</v>
      </c>
      <c r="AC104" s="120">
        <v>0</v>
      </c>
      <c r="AD104" s="120">
        <v>21</v>
      </c>
      <c r="AE104" s="120">
        <v>0</v>
      </c>
      <c r="AF104" s="120">
        <v>0</v>
      </c>
      <c r="AG104" s="120">
        <v>0</v>
      </c>
      <c r="AH104" s="120">
        <v>0</v>
      </c>
      <c r="AI104" s="120">
        <v>0</v>
      </c>
      <c r="AJ104" s="120">
        <v>120</v>
      </c>
      <c r="AK104" s="120">
        <v>0</v>
      </c>
      <c r="AL104" s="120">
        <v>0</v>
      </c>
      <c r="AM104" s="131">
        <v>141</v>
      </c>
    </row>
    <row r="105" spans="1:39" ht="15.75" x14ac:dyDescent="0.25">
      <c r="A105">
        <v>96</v>
      </c>
      <c r="B105" t="s">
        <v>2</v>
      </c>
      <c r="C105" t="s">
        <v>230</v>
      </c>
      <c r="D105" t="s">
        <v>231</v>
      </c>
      <c r="E105" t="s">
        <v>373</v>
      </c>
      <c r="F105" t="s">
        <v>372</v>
      </c>
      <c r="G105">
        <v>4014</v>
      </c>
      <c r="H105" t="s">
        <v>326</v>
      </c>
      <c r="I105" s="120">
        <v>0</v>
      </c>
      <c r="J105" s="120">
        <v>0</v>
      </c>
      <c r="K105" s="120">
        <v>141</v>
      </c>
      <c r="L105" s="120">
        <v>0</v>
      </c>
      <c r="M105" s="120">
        <v>0</v>
      </c>
      <c r="N105" s="120">
        <v>201</v>
      </c>
      <c r="O105" s="121">
        <f t="shared" si="1"/>
        <v>342</v>
      </c>
      <c r="P105" s="120">
        <v>0</v>
      </c>
      <c r="Q105" s="120">
        <v>0</v>
      </c>
      <c r="R105" s="120">
        <v>78</v>
      </c>
      <c r="S105" s="120">
        <v>0</v>
      </c>
      <c r="T105" s="120">
        <v>0</v>
      </c>
      <c r="U105" s="120">
        <v>0</v>
      </c>
      <c r="V105" s="120">
        <v>0</v>
      </c>
      <c r="W105" s="120">
        <v>0</v>
      </c>
      <c r="X105" s="120">
        <v>201</v>
      </c>
      <c r="Y105" s="120">
        <v>0</v>
      </c>
      <c r="Z105" s="120">
        <v>0</v>
      </c>
      <c r="AA105" s="122">
        <v>330.21254085665691</v>
      </c>
      <c r="AB105" s="120">
        <v>0</v>
      </c>
      <c r="AC105" s="120">
        <v>0</v>
      </c>
      <c r="AD105" s="120">
        <v>19</v>
      </c>
      <c r="AE105" s="120">
        <v>0</v>
      </c>
      <c r="AF105" s="120">
        <v>0</v>
      </c>
      <c r="AG105" s="120">
        <v>0</v>
      </c>
      <c r="AH105" s="120">
        <v>0</v>
      </c>
      <c r="AI105" s="120">
        <v>0</v>
      </c>
      <c r="AJ105" s="120">
        <v>161</v>
      </c>
      <c r="AK105" s="120">
        <v>0</v>
      </c>
      <c r="AL105" s="120">
        <v>0</v>
      </c>
      <c r="AM105" s="131">
        <v>180</v>
      </c>
    </row>
    <row r="106" spans="1:39" ht="15.75" x14ac:dyDescent="0.25">
      <c r="A106">
        <v>97</v>
      </c>
      <c r="B106" t="s">
        <v>2</v>
      </c>
      <c r="C106" t="s">
        <v>232</v>
      </c>
      <c r="D106" t="s">
        <v>233</v>
      </c>
      <c r="E106" t="s">
        <v>369</v>
      </c>
      <c r="F106" t="s">
        <v>371</v>
      </c>
      <c r="G106">
        <v>69860</v>
      </c>
      <c r="H106" t="s">
        <v>326</v>
      </c>
      <c r="I106" s="120">
        <v>0</v>
      </c>
      <c r="J106" s="120">
        <v>0</v>
      </c>
      <c r="K106" s="120">
        <v>0</v>
      </c>
      <c r="L106" s="120">
        <v>0</v>
      </c>
      <c r="M106" s="120">
        <v>0</v>
      </c>
      <c r="N106" s="120">
        <v>0</v>
      </c>
      <c r="O106" s="121">
        <f t="shared" si="1"/>
        <v>0</v>
      </c>
      <c r="P106" s="120">
        <v>0</v>
      </c>
      <c r="Q106" s="120">
        <v>0</v>
      </c>
      <c r="R106" s="120">
        <v>1353</v>
      </c>
      <c r="S106" s="120">
        <v>0</v>
      </c>
      <c r="T106" s="120">
        <v>1685</v>
      </c>
      <c r="U106" s="120">
        <v>0</v>
      </c>
      <c r="V106" s="120">
        <v>0</v>
      </c>
      <c r="W106" s="120">
        <v>0</v>
      </c>
      <c r="X106" s="120">
        <v>0</v>
      </c>
      <c r="Y106" s="120">
        <v>0</v>
      </c>
      <c r="Z106" s="120">
        <v>0</v>
      </c>
      <c r="AA106" s="122">
        <v>2747.824413667026</v>
      </c>
      <c r="AB106" s="120">
        <v>0</v>
      </c>
      <c r="AC106" s="120">
        <v>0</v>
      </c>
      <c r="AD106" s="120">
        <v>338</v>
      </c>
      <c r="AE106" s="120">
        <v>0</v>
      </c>
      <c r="AF106" s="120">
        <v>505</v>
      </c>
      <c r="AG106" s="120">
        <v>0</v>
      </c>
      <c r="AH106" s="120">
        <v>0</v>
      </c>
      <c r="AI106" s="120">
        <v>0</v>
      </c>
      <c r="AJ106" s="120">
        <v>0</v>
      </c>
      <c r="AK106" s="120">
        <v>0</v>
      </c>
      <c r="AL106" s="120">
        <v>0</v>
      </c>
      <c r="AM106" s="131">
        <v>505</v>
      </c>
    </row>
    <row r="107" spans="1:39" ht="15.75" x14ac:dyDescent="0.25">
      <c r="A107">
        <v>98</v>
      </c>
      <c r="B107" t="s">
        <v>2</v>
      </c>
      <c r="C107" t="s">
        <v>232</v>
      </c>
      <c r="D107" t="s">
        <v>233</v>
      </c>
      <c r="E107" t="s">
        <v>373</v>
      </c>
      <c r="F107" t="s">
        <v>371</v>
      </c>
      <c r="G107">
        <v>69774</v>
      </c>
      <c r="H107" t="s">
        <v>326</v>
      </c>
      <c r="I107" s="120">
        <v>0</v>
      </c>
      <c r="J107" s="120">
        <v>0</v>
      </c>
      <c r="K107" s="120">
        <v>0</v>
      </c>
      <c r="L107" s="120">
        <v>0</v>
      </c>
      <c r="M107" s="120">
        <v>0</v>
      </c>
      <c r="N107" s="120">
        <v>0</v>
      </c>
      <c r="O107" s="121">
        <f t="shared" si="1"/>
        <v>0</v>
      </c>
      <c r="P107" s="120">
        <v>0</v>
      </c>
      <c r="Q107" s="120">
        <v>0</v>
      </c>
      <c r="R107" s="120">
        <v>1352</v>
      </c>
      <c r="S107" s="120">
        <v>0</v>
      </c>
      <c r="T107" s="120">
        <v>1618</v>
      </c>
      <c r="U107" s="120">
        <v>0</v>
      </c>
      <c r="V107" s="120">
        <v>0</v>
      </c>
      <c r="W107" s="120">
        <v>0</v>
      </c>
      <c r="X107" s="120">
        <v>0</v>
      </c>
      <c r="Y107" s="120">
        <v>0</v>
      </c>
      <c r="Z107" s="120">
        <v>0</v>
      </c>
      <c r="AA107" s="122">
        <v>2638.8589627802298</v>
      </c>
      <c r="AB107" s="120">
        <v>0</v>
      </c>
      <c r="AC107" s="120">
        <v>0</v>
      </c>
      <c r="AD107" s="120">
        <v>338</v>
      </c>
      <c r="AE107" s="120">
        <v>0</v>
      </c>
      <c r="AF107" s="120">
        <v>486</v>
      </c>
      <c r="AG107" s="120">
        <v>0</v>
      </c>
      <c r="AH107" s="120">
        <v>0</v>
      </c>
      <c r="AI107" s="120">
        <v>0</v>
      </c>
      <c r="AJ107" s="120">
        <v>0</v>
      </c>
      <c r="AK107" s="120">
        <v>0</v>
      </c>
      <c r="AL107" s="120">
        <v>0</v>
      </c>
      <c r="AM107" s="131">
        <v>486</v>
      </c>
    </row>
    <row r="108" spans="1:39" ht="15.75" x14ac:dyDescent="0.25">
      <c r="A108">
        <v>99</v>
      </c>
      <c r="B108" t="s">
        <v>2</v>
      </c>
      <c r="C108" t="s">
        <v>232</v>
      </c>
      <c r="D108" t="s">
        <v>233</v>
      </c>
      <c r="E108" t="s">
        <v>369</v>
      </c>
      <c r="F108" t="s">
        <v>370</v>
      </c>
      <c r="G108">
        <v>71983</v>
      </c>
      <c r="H108" t="s">
        <v>326</v>
      </c>
      <c r="I108" s="120">
        <v>0</v>
      </c>
      <c r="J108" s="120">
        <v>0</v>
      </c>
      <c r="K108" s="120">
        <v>0</v>
      </c>
      <c r="L108" s="120">
        <v>0</v>
      </c>
      <c r="M108" s="120">
        <v>0</v>
      </c>
      <c r="N108" s="120">
        <v>0</v>
      </c>
      <c r="O108" s="121">
        <f t="shared" si="1"/>
        <v>0</v>
      </c>
      <c r="P108" s="120">
        <v>0</v>
      </c>
      <c r="Q108" s="120">
        <v>0</v>
      </c>
      <c r="R108" s="120">
        <v>1394</v>
      </c>
      <c r="S108" s="120">
        <v>0</v>
      </c>
      <c r="T108" s="120">
        <v>1523</v>
      </c>
      <c r="U108" s="120">
        <v>0</v>
      </c>
      <c r="V108" s="120">
        <v>0</v>
      </c>
      <c r="W108" s="120">
        <v>0</v>
      </c>
      <c r="X108" s="120">
        <v>0</v>
      </c>
      <c r="Y108" s="120">
        <v>0</v>
      </c>
      <c r="Z108" s="120">
        <v>0</v>
      </c>
      <c r="AA108" s="122">
        <v>2482.5172288991748</v>
      </c>
      <c r="AB108" s="120">
        <v>0</v>
      </c>
      <c r="AC108" s="120">
        <v>0</v>
      </c>
      <c r="AD108" s="120">
        <v>349</v>
      </c>
      <c r="AE108" s="120">
        <v>0</v>
      </c>
      <c r="AF108" s="120">
        <v>457</v>
      </c>
      <c r="AG108" s="120">
        <v>0</v>
      </c>
      <c r="AH108" s="120">
        <v>0</v>
      </c>
      <c r="AI108" s="120">
        <v>0</v>
      </c>
      <c r="AJ108" s="120">
        <v>0</v>
      </c>
      <c r="AK108" s="120">
        <v>0</v>
      </c>
      <c r="AL108" s="120">
        <v>0</v>
      </c>
      <c r="AM108" s="131">
        <v>457</v>
      </c>
    </row>
    <row r="109" spans="1:39" ht="15.75" x14ac:dyDescent="0.25">
      <c r="A109">
        <v>100</v>
      </c>
      <c r="B109" t="s">
        <v>2</v>
      </c>
      <c r="C109" t="s">
        <v>232</v>
      </c>
      <c r="D109" t="s">
        <v>233</v>
      </c>
      <c r="E109" t="s">
        <v>373</v>
      </c>
      <c r="F109" t="s">
        <v>370</v>
      </c>
      <c r="G109">
        <v>72368</v>
      </c>
      <c r="H109" t="s">
        <v>326</v>
      </c>
      <c r="I109" s="120">
        <v>0</v>
      </c>
      <c r="J109" s="120">
        <v>0</v>
      </c>
      <c r="K109" s="120">
        <v>0</v>
      </c>
      <c r="L109" s="120">
        <v>0</v>
      </c>
      <c r="M109" s="120">
        <v>0</v>
      </c>
      <c r="N109" s="120">
        <v>0</v>
      </c>
      <c r="O109" s="121">
        <f t="shared" si="1"/>
        <v>0</v>
      </c>
      <c r="P109" s="120">
        <v>0</v>
      </c>
      <c r="Q109" s="120">
        <v>0</v>
      </c>
      <c r="R109" s="120">
        <v>1402</v>
      </c>
      <c r="S109" s="120">
        <v>0</v>
      </c>
      <c r="T109" s="120">
        <v>0</v>
      </c>
      <c r="U109" s="120">
        <v>0</v>
      </c>
      <c r="V109" s="120">
        <v>0</v>
      </c>
      <c r="W109" s="120">
        <v>0</v>
      </c>
      <c r="X109" s="120">
        <v>0</v>
      </c>
      <c r="Y109" s="120">
        <v>0</v>
      </c>
      <c r="Z109" s="120">
        <v>0</v>
      </c>
      <c r="AA109" s="122">
        <v>2283.5368403232865</v>
      </c>
      <c r="AB109" s="120">
        <v>0</v>
      </c>
      <c r="AC109" s="120">
        <v>0</v>
      </c>
      <c r="AD109" s="120">
        <v>350</v>
      </c>
      <c r="AE109" s="120">
        <v>0</v>
      </c>
      <c r="AF109" s="120">
        <v>0</v>
      </c>
      <c r="AG109" s="120">
        <v>0</v>
      </c>
      <c r="AH109" s="120">
        <v>0</v>
      </c>
      <c r="AI109" s="120">
        <v>0</v>
      </c>
      <c r="AJ109" s="120">
        <v>0</v>
      </c>
      <c r="AK109" s="120">
        <v>0</v>
      </c>
      <c r="AL109" s="120">
        <v>0</v>
      </c>
      <c r="AM109" s="131">
        <v>350</v>
      </c>
    </row>
    <row r="110" spans="1:39" ht="15.75" x14ac:dyDescent="0.25">
      <c r="A110">
        <v>101</v>
      </c>
      <c r="B110" t="s">
        <v>2</v>
      </c>
      <c r="C110" t="s">
        <v>232</v>
      </c>
      <c r="D110" t="s">
        <v>233</v>
      </c>
      <c r="E110" t="s">
        <v>369</v>
      </c>
      <c r="F110" t="s">
        <v>372</v>
      </c>
      <c r="G110">
        <v>7398</v>
      </c>
      <c r="H110" t="s">
        <v>326</v>
      </c>
      <c r="I110" s="120">
        <v>0</v>
      </c>
      <c r="J110" s="120">
        <v>0</v>
      </c>
      <c r="K110" s="120">
        <v>0</v>
      </c>
      <c r="L110" s="120">
        <v>0</v>
      </c>
      <c r="M110" s="120">
        <v>0</v>
      </c>
      <c r="N110" s="120">
        <v>0</v>
      </c>
      <c r="O110" s="121">
        <f t="shared" si="1"/>
        <v>0</v>
      </c>
      <c r="P110" s="120">
        <v>0</v>
      </c>
      <c r="Q110" s="120">
        <v>0</v>
      </c>
      <c r="R110" s="120">
        <v>143</v>
      </c>
      <c r="S110" s="120">
        <v>0</v>
      </c>
      <c r="T110" s="120">
        <v>0</v>
      </c>
      <c r="U110" s="120">
        <v>0</v>
      </c>
      <c r="V110" s="120">
        <v>0</v>
      </c>
      <c r="W110" s="120">
        <v>0</v>
      </c>
      <c r="X110" s="120">
        <v>0</v>
      </c>
      <c r="Y110" s="120">
        <v>0</v>
      </c>
      <c r="Z110" s="120">
        <v>0</v>
      </c>
      <c r="AA110" s="122">
        <v>232.14378667186938</v>
      </c>
      <c r="AB110" s="120">
        <v>0</v>
      </c>
      <c r="AC110" s="120">
        <v>0</v>
      </c>
      <c r="AD110" s="120">
        <v>36</v>
      </c>
      <c r="AE110" s="120">
        <v>0</v>
      </c>
      <c r="AF110" s="120">
        <v>0</v>
      </c>
      <c r="AG110" s="120">
        <v>0</v>
      </c>
      <c r="AH110" s="120">
        <v>0</v>
      </c>
      <c r="AI110" s="120">
        <v>0</v>
      </c>
      <c r="AJ110" s="120">
        <v>0</v>
      </c>
      <c r="AK110" s="120">
        <v>0</v>
      </c>
      <c r="AL110" s="120">
        <v>0</v>
      </c>
      <c r="AM110" s="131">
        <v>36</v>
      </c>
    </row>
    <row r="111" spans="1:39" ht="15.75" x14ac:dyDescent="0.25">
      <c r="A111">
        <v>102</v>
      </c>
      <c r="B111" t="s">
        <v>2</v>
      </c>
      <c r="C111" t="s">
        <v>232</v>
      </c>
      <c r="D111" t="s">
        <v>233</v>
      </c>
      <c r="E111" t="s">
        <v>373</v>
      </c>
      <c r="F111" t="s">
        <v>372</v>
      </c>
      <c r="G111">
        <v>6853</v>
      </c>
      <c r="H111" t="s">
        <v>326</v>
      </c>
      <c r="I111" s="120">
        <v>0</v>
      </c>
      <c r="J111" s="120">
        <v>0</v>
      </c>
      <c r="K111" s="120">
        <v>0</v>
      </c>
      <c r="L111" s="120">
        <v>0</v>
      </c>
      <c r="M111" s="120">
        <v>0</v>
      </c>
      <c r="N111" s="120">
        <v>0</v>
      </c>
      <c r="O111" s="121">
        <f t="shared" si="1"/>
        <v>0</v>
      </c>
      <c r="P111" s="120">
        <v>0</v>
      </c>
      <c r="Q111" s="120">
        <v>0</v>
      </c>
      <c r="R111" s="120">
        <v>133</v>
      </c>
      <c r="S111" s="120">
        <v>0</v>
      </c>
      <c r="T111" s="120">
        <v>0</v>
      </c>
      <c r="U111" s="120">
        <v>0</v>
      </c>
      <c r="V111" s="120">
        <v>0</v>
      </c>
      <c r="W111" s="120">
        <v>0</v>
      </c>
      <c r="X111" s="120">
        <v>0</v>
      </c>
      <c r="Y111" s="120">
        <v>0</v>
      </c>
      <c r="Z111" s="120">
        <v>0</v>
      </c>
      <c r="AA111" s="122">
        <v>217.9309017735917</v>
      </c>
      <c r="AB111" s="120">
        <v>0</v>
      </c>
      <c r="AC111" s="120">
        <v>0</v>
      </c>
      <c r="AD111" s="120">
        <v>33</v>
      </c>
      <c r="AE111" s="120">
        <v>0</v>
      </c>
      <c r="AF111" s="120">
        <v>0</v>
      </c>
      <c r="AG111" s="120">
        <v>0</v>
      </c>
      <c r="AH111" s="120">
        <v>0</v>
      </c>
      <c r="AI111" s="120">
        <v>0</v>
      </c>
      <c r="AJ111" s="120">
        <v>0</v>
      </c>
      <c r="AK111" s="120">
        <v>0</v>
      </c>
      <c r="AL111" s="120">
        <v>0</v>
      </c>
      <c r="AM111" s="131">
        <v>33</v>
      </c>
    </row>
    <row r="112" spans="1:39" ht="15.75" x14ac:dyDescent="0.25">
      <c r="A112">
        <v>103</v>
      </c>
      <c r="B112" t="s">
        <v>2</v>
      </c>
      <c r="C112" t="s">
        <v>234</v>
      </c>
      <c r="D112" t="s">
        <v>235</v>
      </c>
      <c r="E112" t="s">
        <v>369</v>
      </c>
      <c r="F112" t="s">
        <v>371</v>
      </c>
      <c r="G112">
        <v>66340</v>
      </c>
      <c r="H112" t="s">
        <v>326</v>
      </c>
      <c r="I112" s="120">
        <v>0</v>
      </c>
      <c r="J112" s="120">
        <v>0</v>
      </c>
      <c r="K112" s="120">
        <v>21057</v>
      </c>
      <c r="L112" s="120">
        <v>0</v>
      </c>
      <c r="M112" s="120">
        <v>0</v>
      </c>
      <c r="N112" s="120">
        <v>13268</v>
      </c>
      <c r="O112" s="121">
        <f t="shared" si="1"/>
        <v>34325</v>
      </c>
      <c r="P112" s="120">
        <v>0</v>
      </c>
      <c r="Q112" s="120">
        <v>0</v>
      </c>
      <c r="R112" s="120">
        <v>1268</v>
      </c>
      <c r="S112" s="120">
        <v>0</v>
      </c>
      <c r="T112" s="120">
        <v>1280</v>
      </c>
      <c r="U112" s="120">
        <v>0</v>
      </c>
      <c r="V112" s="120">
        <v>0</v>
      </c>
      <c r="W112" s="120">
        <v>0</v>
      </c>
      <c r="X112" s="120">
        <v>25037</v>
      </c>
      <c r="Y112" s="120">
        <v>0</v>
      </c>
      <c r="Z112" s="120">
        <v>0</v>
      </c>
      <c r="AA112" s="122">
        <v>27178.033948556938</v>
      </c>
      <c r="AB112" s="120">
        <v>0</v>
      </c>
      <c r="AC112" s="120">
        <v>0</v>
      </c>
      <c r="AD112" s="120">
        <v>317</v>
      </c>
      <c r="AE112" s="120">
        <v>0</v>
      </c>
      <c r="AF112" s="120">
        <v>384</v>
      </c>
      <c r="AG112" s="120">
        <v>0</v>
      </c>
      <c r="AH112" s="120">
        <v>0</v>
      </c>
      <c r="AI112" s="120">
        <v>0</v>
      </c>
      <c r="AJ112" s="120">
        <v>20030</v>
      </c>
      <c r="AK112" s="120">
        <v>0</v>
      </c>
      <c r="AL112" s="120">
        <v>0</v>
      </c>
      <c r="AM112" s="131">
        <v>20414</v>
      </c>
    </row>
    <row r="113" spans="1:39" ht="15.75" x14ac:dyDescent="0.25">
      <c r="A113">
        <v>104</v>
      </c>
      <c r="B113" t="s">
        <v>2</v>
      </c>
      <c r="C113" t="s">
        <v>234</v>
      </c>
      <c r="D113" t="s">
        <v>235</v>
      </c>
      <c r="E113" t="s">
        <v>373</v>
      </c>
      <c r="F113" t="s">
        <v>371</v>
      </c>
      <c r="G113">
        <v>66259</v>
      </c>
      <c r="H113" t="s">
        <v>326</v>
      </c>
      <c r="I113" s="120">
        <v>0</v>
      </c>
      <c r="J113" s="120">
        <v>0</v>
      </c>
      <c r="K113" s="120">
        <v>21530</v>
      </c>
      <c r="L113" s="120">
        <v>0</v>
      </c>
      <c r="M113" s="120">
        <v>0</v>
      </c>
      <c r="N113" s="120">
        <v>13252</v>
      </c>
      <c r="O113" s="121">
        <f t="shared" si="1"/>
        <v>34782</v>
      </c>
      <c r="P113" s="120">
        <v>0</v>
      </c>
      <c r="Q113" s="120">
        <v>0</v>
      </c>
      <c r="R113" s="120">
        <v>1266</v>
      </c>
      <c r="S113" s="120">
        <v>0</v>
      </c>
      <c r="T113" s="120">
        <v>1230</v>
      </c>
      <c r="U113" s="120">
        <v>0</v>
      </c>
      <c r="V113" s="120">
        <v>0</v>
      </c>
      <c r="W113" s="120">
        <v>0</v>
      </c>
      <c r="X113" s="120">
        <v>25506</v>
      </c>
      <c r="Y113" s="120">
        <v>0</v>
      </c>
      <c r="Z113" s="120">
        <v>0</v>
      </c>
      <c r="AA113" s="122">
        <v>27627.644422509497</v>
      </c>
      <c r="AB113" s="120">
        <v>0</v>
      </c>
      <c r="AC113" s="120">
        <v>0</v>
      </c>
      <c r="AD113" s="120">
        <v>317</v>
      </c>
      <c r="AE113" s="120">
        <v>0</v>
      </c>
      <c r="AF113" s="120">
        <v>369</v>
      </c>
      <c r="AG113" s="120">
        <v>0</v>
      </c>
      <c r="AH113" s="120">
        <v>0</v>
      </c>
      <c r="AI113" s="120">
        <v>0</v>
      </c>
      <c r="AJ113" s="120">
        <v>20404</v>
      </c>
      <c r="AK113" s="120">
        <v>0</v>
      </c>
      <c r="AL113" s="120">
        <v>0</v>
      </c>
      <c r="AM113" s="131">
        <v>20773</v>
      </c>
    </row>
    <row r="114" spans="1:39" ht="15.75" x14ac:dyDescent="0.25">
      <c r="A114">
        <v>105</v>
      </c>
      <c r="B114" t="s">
        <v>2</v>
      </c>
      <c r="C114" t="s">
        <v>234</v>
      </c>
      <c r="D114" t="s">
        <v>235</v>
      </c>
      <c r="E114" t="s">
        <v>369</v>
      </c>
      <c r="F114" t="s">
        <v>370</v>
      </c>
      <c r="G114">
        <v>68356</v>
      </c>
      <c r="H114" t="s">
        <v>326</v>
      </c>
      <c r="I114" s="120">
        <v>0</v>
      </c>
      <c r="J114" s="120">
        <v>0</v>
      </c>
      <c r="K114" s="120">
        <v>18123</v>
      </c>
      <c r="L114" s="120">
        <v>0</v>
      </c>
      <c r="M114" s="120">
        <v>0</v>
      </c>
      <c r="N114" s="120">
        <v>13671</v>
      </c>
      <c r="O114" s="121">
        <f t="shared" si="1"/>
        <v>31794</v>
      </c>
      <c r="P114" s="120">
        <v>0</v>
      </c>
      <c r="Q114" s="120">
        <v>0</v>
      </c>
      <c r="R114" s="120">
        <v>1306</v>
      </c>
      <c r="S114" s="120">
        <v>0</v>
      </c>
      <c r="T114" s="120">
        <v>1157</v>
      </c>
      <c r="U114" s="120">
        <v>0</v>
      </c>
      <c r="V114" s="120">
        <v>0</v>
      </c>
      <c r="W114" s="120">
        <v>0</v>
      </c>
      <c r="X114" s="120">
        <v>22224</v>
      </c>
      <c r="Y114" s="120">
        <v>0</v>
      </c>
      <c r="Z114" s="120">
        <v>0</v>
      </c>
      <c r="AA114" s="122">
        <v>24408.615326393014</v>
      </c>
      <c r="AB114" s="120">
        <v>0</v>
      </c>
      <c r="AC114" s="120">
        <v>0</v>
      </c>
      <c r="AD114" s="120">
        <v>327</v>
      </c>
      <c r="AE114" s="120">
        <v>0</v>
      </c>
      <c r="AF114" s="120">
        <v>347</v>
      </c>
      <c r="AG114" s="120">
        <v>0</v>
      </c>
      <c r="AH114" s="120">
        <v>0</v>
      </c>
      <c r="AI114" s="120">
        <v>0</v>
      </c>
      <c r="AJ114" s="120">
        <v>17779</v>
      </c>
      <c r="AK114" s="120">
        <v>0</v>
      </c>
      <c r="AL114" s="120">
        <v>0</v>
      </c>
      <c r="AM114" s="131">
        <v>18126</v>
      </c>
    </row>
    <row r="115" spans="1:39" ht="15.75" x14ac:dyDescent="0.25">
      <c r="A115">
        <v>106</v>
      </c>
      <c r="B115" t="s">
        <v>2</v>
      </c>
      <c r="C115" t="s">
        <v>234</v>
      </c>
      <c r="D115" t="s">
        <v>235</v>
      </c>
      <c r="E115" t="s">
        <v>373</v>
      </c>
      <c r="F115" t="s">
        <v>370</v>
      </c>
      <c r="G115">
        <v>68722</v>
      </c>
      <c r="H115" t="s">
        <v>326</v>
      </c>
      <c r="I115" s="120">
        <v>0</v>
      </c>
      <c r="J115" s="120">
        <v>0</v>
      </c>
      <c r="K115" s="120">
        <v>15943</v>
      </c>
      <c r="L115" s="120">
        <v>0</v>
      </c>
      <c r="M115" s="120">
        <v>0</v>
      </c>
      <c r="N115" s="120">
        <v>13744</v>
      </c>
      <c r="O115" s="121">
        <f t="shared" si="1"/>
        <v>29687</v>
      </c>
      <c r="P115" s="120">
        <v>0</v>
      </c>
      <c r="Q115" s="120">
        <v>0</v>
      </c>
      <c r="R115" s="120">
        <v>1313</v>
      </c>
      <c r="S115" s="120">
        <v>0</v>
      </c>
      <c r="T115" s="120">
        <v>0</v>
      </c>
      <c r="U115" s="120">
        <v>0</v>
      </c>
      <c r="V115" s="120">
        <v>0</v>
      </c>
      <c r="W115" s="120">
        <v>0</v>
      </c>
      <c r="X115" s="120">
        <v>20066</v>
      </c>
      <c r="Y115" s="120">
        <v>0</v>
      </c>
      <c r="Z115" s="120">
        <v>0</v>
      </c>
      <c r="AA115" s="122">
        <v>22264.816628300148</v>
      </c>
      <c r="AB115" s="120">
        <v>0</v>
      </c>
      <c r="AC115" s="120">
        <v>0</v>
      </c>
      <c r="AD115" s="120">
        <v>328</v>
      </c>
      <c r="AE115" s="120">
        <v>0</v>
      </c>
      <c r="AF115" s="120">
        <v>0</v>
      </c>
      <c r="AG115" s="120">
        <v>0</v>
      </c>
      <c r="AH115" s="120">
        <v>0</v>
      </c>
      <c r="AI115" s="120">
        <v>0</v>
      </c>
      <c r="AJ115" s="120">
        <v>16053</v>
      </c>
      <c r="AK115" s="120">
        <v>0</v>
      </c>
      <c r="AL115" s="120">
        <v>0</v>
      </c>
      <c r="AM115" s="131">
        <v>16381</v>
      </c>
    </row>
    <row r="116" spans="1:39" ht="15.75" x14ac:dyDescent="0.25">
      <c r="A116">
        <v>107</v>
      </c>
      <c r="B116" t="s">
        <v>2</v>
      </c>
      <c r="C116" t="s">
        <v>234</v>
      </c>
      <c r="D116" t="s">
        <v>235</v>
      </c>
      <c r="E116" t="s">
        <v>369</v>
      </c>
      <c r="F116" t="s">
        <v>372</v>
      </c>
      <c r="G116">
        <v>7025</v>
      </c>
      <c r="H116" t="s">
        <v>326</v>
      </c>
      <c r="I116" s="120">
        <v>0</v>
      </c>
      <c r="J116" s="120">
        <v>0</v>
      </c>
      <c r="K116" s="120">
        <v>1223</v>
      </c>
      <c r="L116" s="120">
        <v>0</v>
      </c>
      <c r="M116" s="120">
        <v>0</v>
      </c>
      <c r="N116" s="120">
        <v>1405</v>
      </c>
      <c r="O116" s="121">
        <f t="shared" si="1"/>
        <v>2628</v>
      </c>
      <c r="P116" s="120">
        <v>0</v>
      </c>
      <c r="Q116" s="120">
        <v>0</v>
      </c>
      <c r="R116" s="120">
        <v>134</v>
      </c>
      <c r="S116" s="120">
        <v>0</v>
      </c>
      <c r="T116" s="120">
        <v>0</v>
      </c>
      <c r="U116" s="120">
        <v>0</v>
      </c>
      <c r="V116" s="120">
        <v>0</v>
      </c>
      <c r="W116" s="120">
        <v>0</v>
      </c>
      <c r="X116" s="120">
        <v>1645</v>
      </c>
      <c r="Y116" s="120">
        <v>0</v>
      </c>
      <c r="Z116" s="120">
        <v>0</v>
      </c>
      <c r="AA116" s="122">
        <v>1869.0909406338515</v>
      </c>
      <c r="AB116" s="120">
        <v>0</v>
      </c>
      <c r="AC116" s="120">
        <v>0</v>
      </c>
      <c r="AD116" s="120">
        <v>34</v>
      </c>
      <c r="AE116" s="120">
        <v>0</v>
      </c>
      <c r="AF116" s="120">
        <v>0</v>
      </c>
      <c r="AG116" s="120">
        <v>0</v>
      </c>
      <c r="AH116" s="120">
        <v>0</v>
      </c>
      <c r="AI116" s="120">
        <v>0</v>
      </c>
      <c r="AJ116" s="120">
        <v>1315</v>
      </c>
      <c r="AK116" s="120">
        <v>0</v>
      </c>
      <c r="AL116" s="120">
        <v>0</v>
      </c>
      <c r="AM116" s="131">
        <v>1349</v>
      </c>
    </row>
    <row r="117" spans="1:39" ht="15.75" x14ac:dyDescent="0.25">
      <c r="A117">
        <v>108</v>
      </c>
      <c r="B117" t="s">
        <v>2</v>
      </c>
      <c r="C117" t="s">
        <v>234</v>
      </c>
      <c r="D117" t="s">
        <v>235</v>
      </c>
      <c r="E117" t="s">
        <v>373</v>
      </c>
      <c r="F117" t="s">
        <v>372</v>
      </c>
      <c r="G117">
        <v>6508</v>
      </c>
      <c r="H117" t="s">
        <v>326</v>
      </c>
      <c r="I117" s="120">
        <v>0</v>
      </c>
      <c r="J117" s="120">
        <v>0</v>
      </c>
      <c r="K117" s="120">
        <v>1757</v>
      </c>
      <c r="L117" s="120">
        <v>0</v>
      </c>
      <c r="M117" s="120">
        <v>0</v>
      </c>
      <c r="N117" s="120">
        <v>1302</v>
      </c>
      <c r="O117" s="121">
        <f t="shared" si="1"/>
        <v>3059</v>
      </c>
      <c r="P117" s="120">
        <v>0</v>
      </c>
      <c r="Q117" s="120">
        <v>0</v>
      </c>
      <c r="R117" s="120">
        <v>124</v>
      </c>
      <c r="S117" s="120">
        <v>0</v>
      </c>
      <c r="T117" s="120">
        <v>0</v>
      </c>
      <c r="U117" s="120">
        <v>0</v>
      </c>
      <c r="V117" s="120">
        <v>0</v>
      </c>
      <c r="W117" s="120">
        <v>0</v>
      </c>
      <c r="X117" s="120">
        <v>2147</v>
      </c>
      <c r="Y117" s="120">
        <v>0</v>
      </c>
      <c r="Z117" s="120">
        <v>0</v>
      </c>
      <c r="AA117" s="122">
        <v>2356.0869686694991</v>
      </c>
      <c r="AB117" s="120">
        <v>0</v>
      </c>
      <c r="AC117" s="120">
        <v>0</v>
      </c>
      <c r="AD117" s="120">
        <v>31</v>
      </c>
      <c r="AE117" s="120">
        <v>0</v>
      </c>
      <c r="AF117" s="120">
        <v>0</v>
      </c>
      <c r="AG117" s="120">
        <v>0</v>
      </c>
      <c r="AH117" s="120">
        <v>0</v>
      </c>
      <c r="AI117" s="120">
        <v>0</v>
      </c>
      <c r="AJ117" s="120">
        <v>1718</v>
      </c>
      <c r="AK117" s="120">
        <v>0</v>
      </c>
      <c r="AL117" s="120">
        <v>0</v>
      </c>
      <c r="AM117" s="131">
        <v>1749</v>
      </c>
    </row>
    <row r="118" spans="1:39" ht="15.75" x14ac:dyDescent="0.25">
      <c r="A118">
        <v>109</v>
      </c>
      <c r="B118" t="s">
        <v>2</v>
      </c>
      <c r="C118" t="s">
        <v>236</v>
      </c>
      <c r="D118" t="s">
        <v>237</v>
      </c>
      <c r="E118" t="s">
        <v>369</v>
      </c>
      <c r="F118" t="s">
        <v>371</v>
      </c>
      <c r="G118">
        <v>97425</v>
      </c>
      <c r="H118" t="s">
        <v>326</v>
      </c>
      <c r="I118" s="120">
        <v>0</v>
      </c>
      <c r="J118" s="120">
        <v>0</v>
      </c>
      <c r="K118" s="120">
        <v>27249</v>
      </c>
      <c r="L118" s="120">
        <v>0</v>
      </c>
      <c r="M118" s="120">
        <v>0</v>
      </c>
      <c r="N118" s="120">
        <v>19485</v>
      </c>
      <c r="O118" s="121">
        <f t="shared" si="1"/>
        <v>46734</v>
      </c>
      <c r="P118" s="120">
        <v>0</v>
      </c>
      <c r="Q118" s="120">
        <v>0</v>
      </c>
      <c r="R118" s="120">
        <v>2848</v>
      </c>
      <c r="S118" s="120">
        <v>0</v>
      </c>
      <c r="T118" s="120">
        <v>1879</v>
      </c>
      <c r="U118" s="120">
        <v>0</v>
      </c>
      <c r="V118" s="120">
        <v>0</v>
      </c>
      <c r="W118" s="120">
        <v>0</v>
      </c>
      <c r="X118" s="120">
        <v>33095</v>
      </c>
      <c r="Y118" s="120">
        <v>0</v>
      </c>
      <c r="Z118" s="120">
        <v>0</v>
      </c>
      <c r="AA118" s="122">
        <v>37204.937209584954</v>
      </c>
      <c r="AB118" s="120">
        <v>0</v>
      </c>
      <c r="AC118" s="120">
        <v>0</v>
      </c>
      <c r="AD118" s="120">
        <v>712</v>
      </c>
      <c r="AE118" s="120">
        <v>0</v>
      </c>
      <c r="AF118" s="120">
        <v>564</v>
      </c>
      <c r="AG118" s="120">
        <v>0</v>
      </c>
      <c r="AH118" s="120">
        <v>0</v>
      </c>
      <c r="AI118" s="120">
        <v>0</v>
      </c>
      <c r="AJ118" s="120">
        <v>26475</v>
      </c>
      <c r="AK118" s="120">
        <v>0</v>
      </c>
      <c r="AL118" s="120">
        <v>0</v>
      </c>
      <c r="AM118" s="131">
        <v>27187</v>
      </c>
    </row>
    <row r="119" spans="1:39" ht="15.75" x14ac:dyDescent="0.25">
      <c r="A119">
        <v>110</v>
      </c>
      <c r="B119" t="s">
        <v>2</v>
      </c>
      <c r="C119" t="s">
        <v>236</v>
      </c>
      <c r="D119" t="s">
        <v>237</v>
      </c>
      <c r="E119" t="s">
        <v>373</v>
      </c>
      <c r="F119" t="s">
        <v>371</v>
      </c>
      <c r="G119">
        <v>97306</v>
      </c>
      <c r="H119" t="s">
        <v>326</v>
      </c>
      <c r="I119" s="120">
        <v>0</v>
      </c>
      <c r="J119" s="120">
        <v>0</v>
      </c>
      <c r="K119" s="120">
        <v>27556</v>
      </c>
      <c r="L119" s="120">
        <v>0</v>
      </c>
      <c r="M119" s="120">
        <v>0</v>
      </c>
      <c r="N119" s="120">
        <v>19461</v>
      </c>
      <c r="O119" s="121">
        <f t="shared" si="1"/>
        <v>47017</v>
      </c>
      <c r="P119" s="120">
        <v>0</v>
      </c>
      <c r="Q119" s="120">
        <v>0</v>
      </c>
      <c r="R119" s="120">
        <v>2845</v>
      </c>
      <c r="S119" s="120">
        <v>0</v>
      </c>
      <c r="T119" s="120">
        <v>1806</v>
      </c>
      <c r="U119" s="120">
        <v>0</v>
      </c>
      <c r="V119" s="120">
        <v>0</v>
      </c>
      <c r="W119" s="120">
        <v>0</v>
      </c>
      <c r="X119" s="120">
        <v>33394</v>
      </c>
      <c r="Y119" s="120">
        <v>0</v>
      </c>
      <c r="Z119" s="120">
        <v>0</v>
      </c>
      <c r="AA119" s="122">
        <v>37499.887066189869</v>
      </c>
      <c r="AB119" s="120">
        <v>0</v>
      </c>
      <c r="AC119" s="120">
        <v>0</v>
      </c>
      <c r="AD119" s="120">
        <v>711</v>
      </c>
      <c r="AE119" s="120">
        <v>0</v>
      </c>
      <c r="AF119" s="120">
        <v>542</v>
      </c>
      <c r="AG119" s="120">
        <v>0</v>
      </c>
      <c r="AH119" s="120">
        <v>0</v>
      </c>
      <c r="AI119" s="120">
        <v>0</v>
      </c>
      <c r="AJ119" s="120">
        <v>26716</v>
      </c>
      <c r="AK119" s="120">
        <v>0</v>
      </c>
      <c r="AL119" s="120">
        <v>0</v>
      </c>
      <c r="AM119" s="131">
        <v>27427</v>
      </c>
    </row>
    <row r="120" spans="1:39" ht="15.75" x14ac:dyDescent="0.25">
      <c r="A120">
        <v>111</v>
      </c>
      <c r="B120" t="s">
        <v>2</v>
      </c>
      <c r="C120" t="s">
        <v>236</v>
      </c>
      <c r="D120" t="s">
        <v>237</v>
      </c>
      <c r="E120" t="s">
        <v>369</v>
      </c>
      <c r="F120" t="s">
        <v>370</v>
      </c>
      <c r="G120">
        <v>100386</v>
      </c>
      <c r="H120" t="s">
        <v>326</v>
      </c>
      <c r="I120" s="120">
        <v>0</v>
      </c>
      <c r="J120" s="120">
        <v>0</v>
      </c>
      <c r="K120" s="120">
        <v>24552</v>
      </c>
      <c r="L120" s="120">
        <v>0</v>
      </c>
      <c r="M120" s="120">
        <v>0</v>
      </c>
      <c r="N120" s="120">
        <v>20077</v>
      </c>
      <c r="O120" s="121">
        <f t="shared" si="1"/>
        <v>44629</v>
      </c>
      <c r="P120" s="120">
        <v>0</v>
      </c>
      <c r="Q120" s="120">
        <v>0</v>
      </c>
      <c r="R120" s="120">
        <v>2935</v>
      </c>
      <c r="S120" s="120">
        <v>0</v>
      </c>
      <c r="T120" s="120">
        <v>1700</v>
      </c>
      <c r="U120" s="120">
        <v>0</v>
      </c>
      <c r="V120" s="120">
        <v>0</v>
      </c>
      <c r="W120" s="120">
        <v>0</v>
      </c>
      <c r="X120" s="120">
        <v>30575</v>
      </c>
      <c r="Y120" s="120">
        <v>0</v>
      </c>
      <c r="Z120" s="120">
        <v>0</v>
      </c>
      <c r="AA120" s="122">
        <v>34810.516127730087</v>
      </c>
      <c r="AB120" s="120">
        <v>0</v>
      </c>
      <c r="AC120" s="120">
        <v>0</v>
      </c>
      <c r="AD120" s="120">
        <v>734</v>
      </c>
      <c r="AE120" s="120">
        <v>0</v>
      </c>
      <c r="AF120" s="120">
        <v>510</v>
      </c>
      <c r="AG120" s="120">
        <v>0</v>
      </c>
      <c r="AH120" s="120">
        <v>0</v>
      </c>
      <c r="AI120" s="120">
        <v>0</v>
      </c>
      <c r="AJ120" s="120">
        <v>24461</v>
      </c>
      <c r="AK120" s="120">
        <v>0</v>
      </c>
      <c r="AL120" s="120">
        <v>0</v>
      </c>
      <c r="AM120" s="131">
        <v>25195</v>
      </c>
    </row>
    <row r="121" spans="1:39" ht="15.75" x14ac:dyDescent="0.25">
      <c r="A121">
        <v>112</v>
      </c>
      <c r="B121" t="s">
        <v>2</v>
      </c>
      <c r="C121" t="s">
        <v>236</v>
      </c>
      <c r="D121" t="s">
        <v>237</v>
      </c>
      <c r="E121" t="s">
        <v>373</v>
      </c>
      <c r="F121" t="s">
        <v>370</v>
      </c>
      <c r="G121">
        <v>100923</v>
      </c>
      <c r="H121" t="s">
        <v>326</v>
      </c>
      <c r="I121" s="120">
        <v>0</v>
      </c>
      <c r="J121" s="120">
        <v>0</v>
      </c>
      <c r="K121" s="120">
        <v>20067</v>
      </c>
      <c r="L121" s="120">
        <v>0</v>
      </c>
      <c r="M121" s="120">
        <v>0</v>
      </c>
      <c r="N121" s="120">
        <v>20185</v>
      </c>
      <c r="O121" s="121">
        <f t="shared" si="1"/>
        <v>40252</v>
      </c>
      <c r="P121" s="120">
        <v>0</v>
      </c>
      <c r="Q121" s="120">
        <v>0</v>
      </c>
      <c r="R121" s="120">
        <v>2951</v>
      </c>
      <c r="S121" s="120">
        <v>0</v>
      </c>
      <c r="T121" s="120">
        <v>0</v>
      </c>
      <c r="U121" s="120">
        <v>0</v>
      </c>
      <c r="V121" s="120">
        <v>0</v>
      </c>
      <c r="W121" s="120">
        <v>0</v>
      </c>
      <c r="X121" s="120">
        <v>26122</v>
      </c>
      <c r="Y121" s="120">
        <v>0</v>
      </c>
      <c r="Z121" s="120">
        <v>0</v>
      </c>
      <c r="AA121" s="122">
        <v>30378.892216606306</v>
      </c>
      <c r="AB121" s="120">
        <v>0</v>
      </c>
      <c r="AC121" s="120">
        <v>0</v>
      </c>
      <c r="AD121" s="120">
        <v>738</v>
      </c>
      <c r="AE121" s="120">
        <v>0</v>
      </c>
      <c r="AF121" s="120">
        <v>0</v>
      </c>
      <c r="AG121" s="120">
        <v>0</v>
      </c>
      <c r="AH121" s="120">
        <v>0</v>
      </c>
      <c r="AI121" s="120">
        <v>0</v>
      </c>
      <c r="AJ121" s="120">
        <v>20898</v>
      </c>
      <c r="AK121" s="120">
        <v>0</v>
      </c>
      <c r="AL121" s="120">
        <v>0</v>
      </c>
      <c r="AM121" s="131">
        <v>21636</v>
      </c>
    </row>
    <row r="122" spans="1:39" ht="15.75" x14ac:dyDescent="0.25">
      <c r="A122">
        <v>113</v>
      </c>
      <c r="B122" t="s">
        <v>2</v>
      </c>
      <c r="C122" t="s">
        <v>236</v>
      </c>
      <c r="D122" t="s">
        <v>237</v>
      </c>
      <c r="E122" t="s">
        <v>369</v>
      </c>
      <c r="F122" t="s">
        <v>372</v>
      </c>
      <c r="G122">
        <v>10317</v>
      </c>
      <c r="H122" t="s">
        <v>326</v>
      </c>
      <c r="I122" s="120">
        <v>0</v>
      </c>
      <c r="J122" s="120">
        <v>0</v>
      </c>
      <c r="K122" s="120">
        <v>1841</v>
      </c>
      <c r="L122" s="120">
        <v>0</v>
      </c>
      <c r="M122" s="120">
        <v>0</v>
      </c>
      <c r="N122" s="120">
        <v>2063</v>
      </c>
      <c r="O122" s="121">
        <f t="shared" si="1"/>
        <v>3904</v>
      </c>
      <c r="P122" s="120">
        <v>0</v>
      </c>
      <c r="Q122" s="120">
        <v>0</v>
      </c>
      <c r="R122" s="120">
        <v>302</v>
      </c>
      <c r="S122" s="120">
        <v>0</v>
      </c>
      <c r="T122" s="120">
        <v>0</v>
      </c>
      <c r="U122" s="120">
        <v>0</v>
      </c>
      <c r="V122" s="120">
        <v>0</v>
      </c>
      <c r="W122" s="120">
        <v>0</v>
      </c>
      <c r="X122" s="120">
        <v>2460</v>
      </c>
      <c r="Y122" s="120">
        <v>0</v>
      </c>
      <c r="Z122" s="120">
        <v>0</v>
      </c>
      <c r="AA122" s="122">
        <v>2895.8327879405333</v>
      </c>
      <c r="AB122" s="120">
        <v>0</v>
      </c>
      <c r="AC122" s="120">
        <v>0</v>
      </c>
      <c r="AD122" s="120">
        <v>75</v>
      </c>
      <c r="AE122" s="120">
        <v>0</v>
      </c>
      <c r="AF122" s="120">
        <v>0</v>
      </c>
      <c r="AG122" s="120">
        <v>0</v>
      </c>
      <c r="AH122" s="120">
        <v>0</v>
      </c>
      <c r="AI122" s="120">
        <v>0</v>
      </c>
      <c r="AJ122" s="120">
        <v>1968</v>
      </c>
      <c r="AK122" s="120">
        <v>0</v>
      </c>
      <c r="AL122" s="120">
        <v>0</v>
      </c>
      <c r="AM122" s="131">
        <v>2043</v>
      </c>
    </row>
    <row r="123" spans="1:39" ht="15.75" x14ac:dyDescent="0.25">
      <c r="A123">
        <v>114</v>
      </c>
      <c r="B123" t="s">
        <v>2</v>
      </c>
      <c r="C123" t="s">
        <v>236</v>
      </c>
      <c r="D123" t="s">
        <v>237</v>
      </c>
      <c r="E123" t="s">
        <v>373</v>
      </c>
      <c r="F123" t="s">
        <v>372</v>
      </c>
      <c r="G123">
        <v>9558</v>
      </c>
      <c r="H123" t="s">
        <v>326</v>
      </c>
      <c r="I123" s="120">
        <v>0</v>
      </c>
      <c r="J123" s="120">
        <v>0</v>
      </c>
      <c r="K123" s="120">
        <v>1988</v>
      </c>
      <c r="L123" s="120">
        <v>0</v>
      </c>
      <c r="M123" s="120">
        <v>0</v>
      </c>
      <c r="N123" s="120">
        <v>1912</v>
      </c>
      <c r="O123" s="121">
        <f t="shared" si="1"/>
        <v>3900</v>
      </c>
      <c r="P123" s="120">
        <v>0</v>
      </c>
      <c r="Q123" s="120">
        <v>0</v>
      </c>
      <c r="R123" s="120">
        <v>279</v>
      </c>
      <c r="S123" s="120">
        <v>0</v>
      </c>
      <c r="T123" s="120">
        <v>0</v>
      </c>
      <c r="U123" s="120">
        <v>0</v>
      </c>
      <c r="V123" s="120">
        <v>0</v>
      </c>
      <c r="W123" s="120">
        <v>0</v>
      </c>
      <c r="X123" s="120">
        <v>2561</v>
      </c>
      <c r="Y123" s="120">
        <v>0</v>
      </c>
      <c r="Z123" s="120">
        <v>0</v>
      </c>
      <c r="AA123" s="122">
        <v>2963.1271661636165</v>
      </c>
      <c r="AB123" s="120">
        <v>0</v>
      </c>
      <c r="AC123" s="120">
        <v>0</v>
      </c>
      <c r="AD123" s="120">
        <v>70</v>
      </c>
      <c r="AE123" s="120">
        <v>0</v>
      </c>
      <c r="AF123" s="120">
        <v>0</v>
      </c>
      <c r="AG123" s="120">
        <v>0</v>
      </c>
      <c r="AH123" s="120">
        <v>0</v>
      </c>
      <c r="AI123" s="120">
        <v>0</v>
      </c>
      <c r="AJ123" s="120">
        <v>2049</v>
      </c>
      <c r="AK123" s="120">
        <v>0</v>
      </c>
      <c r="AL123" s="120">
        <v>0</v>
      </c>
      <c r="AM123" s="131">
        <v>2119</v>
      </c>
    </row>
    <row r="124" spans="1:39" ht="15.75" x14ac:dyDescent="0.25">
      <c r="A124">
        <v>115</v>
      </c>
      <c r="B124" t="s">
        <v>238</v>
      </c>
      <c r="C124" t="s">
        <v>239</v>
      </c>
      <c r="D124" t="s">
        <v>240</v>
      </c>
      <c r="E124" t="s">
        <v>369</v>
      </c>
      <c r="F124" t="s">
        <v>371</v>
      </c>
      <c r="G124">
        <v>268540</v>
      </c>
      <c r="H124" t="s">
        <v>327</v>
      </c>
      <c r="I124" s="120">
        <v>1897</v>
      </c>
      <c r="J124" s="120">
        <v>8</v>
      </c>
      <c r="K124" s="120">
        <v>0</v>
      </c>
      <c r="L124" s="120">
        <v>0</v>
      </c>
      <c r="M124" s="120">
        <v>143</v>
      </c>
      <c r="N124" s="120">
        <v>8056</v>
      </c>
      <c r="O124" s="121">
        <f t="shared" si="1"/>
        <v>10104</v>
      </c>
      <c r="P124" s="120">
        <v>10096</v>
      </c>
      <c r="Q124" s="120">
        <v>7365.2199999999993</v>
      </c>
      <c r="R124" s="120">
        <v>20194</v>
      </c>
      <c r="S124" s="120">
        <v>3845</v>
      </c>
      <c r="T124" s="120">
        <v>14414</v>
      </c>
      <c r="U124" s="120">
        <v>806</v>
      </c>
      <c r="V124" s="120">
        <v>0</v>
      </c>
      <c r="W124" s="120">
        <v>4854</v>
      </c>
      <c r="X124" s="120">
        <v>2425</v>
      </c>
      <c r="Y124" s="120">
        <v>0</v>
      </c>
      <c r="Z124" s="120">
        <v>2570</v>
      </c>
      <c r="AA124" s="122">
        <v>26931.991130591221</v>
      </c>
      <c r="AB124" s="120">
        <v>0</v>
      </c>
      <c r="AC124" s="120">
        <v>0</v>
      </c>
      <c r="AD124" s="120">
        <v>5048</v>
      </c>
      <c r="AE124" s="120">
        <v>1721</v>
      </c>
      <c r="AF124" s="120">
        <v>7578</v>
      </c>
      <c r="AG124" s="120">
        <v>548</v>
      </c>
      <c r="AH124" s="120">
        <v>0</v>
      </c>
      <c r="AI124" s="120">
        <v>2475</v>
      </c>
      <c r="AJ124" s="120">
        <v>1939</v>
      </c>
      <c r="AK124" s="120">
        <v>0</v>
      </c>
      <c r="AL124" s="120">
        <v>1620</v>
      </c>
      <c r="AM124" s="131">
        <v>9984</v>
      </c>
    </row>
    <row r="125" spans="1:39" ht="15.75" x14ac:dyDescent="0.25">
      <c r="A125">
        <v>116</v>
      </c>
      <c r="B125" t="s">
        <v>238</v>
      </c>
      <c r="C125" t="s">
        <v>239</v>
      </c>
      <c r="D125" t="s">
        <v>240</v>
      </c>
      <c r="E125" t="s">
        <v>373</v>
      </c>
      <c r="F125" t="s">
        <v>371</v>
      </c>
      <c r="G125">
        <v>280580</v>
      </c>
      <c r="H125" t="s">
        <v>327</v>
      </c>
      <c r="I125" s="120">
        <v>2129</v>
      </c>
      <c r="J125" s="120">
        <v>21</v>
      </c>
      <c r="K125" s="120">
        <v>0</v>
      </c>
      <c r="L125" s="120">
        <v>0</v>
      </c>
      <c r="M125" s="120">
        <v>159</v>
      </c>
      <c r="N125" s="120">
        <v>8417</v>
      </c>
      <c r="O125" s="121">
        <f t="shared" si="1"/>
        <v>10726</v>
      </c>
      <c r="P125" s="120">
        <v>10705</v>
      </c>
      <c r="Q125" s="120">
        <v>7804.04</v>
      </c>
      <c r="R125" s="120">
        <v>21246</v>
      </c>
      <c r="S125" s="120">
        <v>4126</v>
      </c>
      <c r="T125" s="120">
        <v>13849</v>
      </c>
      <c r="U125" s="120">
        <v>842</v>
      </c>
      <c r="V125" s="120">
        <v>0</v>
      </c>
      <c r="W125" s="120">
        <v>282</v>
      </c>
      <c r="X125" s="120">
        <v>2546</v>
      </c>
      <c r="Y125" s="120">
        <v>0</v>
      </c>
      <c r="Z125" s="120">
        <v>2832</v>
      </c>
      <c r="AA125" s="122">
        <v>26893.999939576919</v>
      </c>
      <c r="AB125" s="120">
        <v>0</v>
      </c>
      <c r="AC125" s="120">
        <v>0</v>
      </c>
      <c r="AD125" s="120">
        <v>5311</v>
      </c>
      <c r="AE125" s="120">
        <v>1853</v>
      </c>
      <c r="AF125" s="120">
        <v>7282</v>
      </c>
      <c r="AG125" s="120">
        <v>572</v>
      </c>
      <c r="AH125" s="120">
        <v>0</v>
      </c>
      <c r="AI125" s="120">
        <v>144</v>
      </c>
      <c r="AJ125" s="120">
        <v>2037</v>
      </c>
      <c r="AK125" s="120">
        <v>0</v>
      </c>
      <c r="AL125" s="120">
        <v>1784</v>
      </c>
      <c r="AM125" s="131">
        <v>9965</v>
      </c>
    </row>
    <row r="126" spans="1:39" ht="15.75" x14ac:dyDescent="0.25">
      <c r="A126">
        <v>117</v>
      </c>
      <c r="B126" t="s">
        <v>238</v>
      </c>
      <c r="C126" t="s">
        <v>239</v>
      </c>
      <c r="D126" t="s">
        <v>240</v>
      </c>
      <c r="E126" t="s">
        <v>369</v>
      </c>
      <c r="F126" t="s">
        <v>370</v>
      </c>
      <c r="G126">
        <v>213476</v>
      </c>
      <c r="H126" t="s">
        <v>327</v>
      </c>
      <c r="I126" s="120">
        <v>1095</v>
      </c>
      <c r="J126" s="120">
        <v>7</v>
      </c>
      <c r="K126" s="120">
        <v>0</v>
      </c>
      <c r="L126" s="120">
        <v>0</v>
      </c>
      <c r="M126" s="120">
        <v>82</v>
      </c>
      <c r="N126" s="120">
        <v>6404</v>
      </c>
      <c r="O126" s="121">
        <f t="shared" si="1"/>
        <v>7588</v>
      </c>
      <c r="P126" s="120">
        <v>7581</v>
      </c>
      <c r="Q126" s="120">
        <v>5675</v>
      </c>
      <c r="R126" s="120">
        <v>15640</v>
      </c>
      <c r="S126" s="120">
        <v>2744</v>
      </c>
      <c r="T126" s="120">
        <v>11163</v>
      </c>
      <c r="U126" s="120">
        <v>640</v>
      </c>
      <c r="V126" s="120">
        <v>0</v>
      </c>
      <c r="W126" s="120">
        <v>3504</v>
      </c>
      <c r="X126" s="120">
        <v>1928</v>
      </c>
      <c r="Y126" s="120">
        <v>0</v>
      </c>
      <c r="Z126" s="120">
        <v>1620</v>
      </c>
      <c r="AA126" s="122">
        <v>19569.489238229948</v>
      </c>
      <c r="AB126" s="120">
        <v>0</v>
      </c>
      <c r="AC126" s="120">
        <v>4600</v>
      </c>
      <c r="AD126" s="120">
        <v>3910</v>
      </c>
      <c r="AE126" s="120">
        <v>1213</v>
      </c>
      <c r="AF126" s="120">
        <v>6219</v>
      </c>
      <c r="AG126" s="120">
        <v>435</v>
      </c>
      <c r="AH126" s="120">
        <v>0</v>
      </c>
      <c r="AI126" s="120">
        <v>1786</v>
      </c>
      <c r="AJ126" s="120">
        <v>1543</v>
      </c>
      <c r="AK126" s="120">
        <v>0</v>
      </c>
      <c r="AL126" s="120">
        <v>1025</v>
      </c>
      <c r="AM126" s="131">
        <v>9430</v>
      </c>
    </row>
    <row r="127" spans="1:39" ht="15.75" x14ac:dyDescent="0.25">
      <c r="A127">
        <v>118</v>
      </c>
      <c r="B127" t="s">
        <v>238</v>
      </c>
      <c r="C127" t="s">
        <v>239</v>
      </c>
      <c r="D127" t="s">
        <v>240</v>
      </c>
      <c r="E127" t="s">
        <v>373</v>
      </c>
      <c r="F127" t="s">
        <v>370</v>
      </c>
      <c r="G127">
        <v>197148</v>
      </c>
      <c r="H127" t="s">
        <v>327</v>
      </c>
      <c r="I127" s="120">
        <v>931</v>
      </c>
      <c r="J127" s="120">
        <v>6</v>
      </c>
      <c r="K127" s="120">
        <v>0</v>
      </c>
      <c r="L127" s="120">
        <v>0</v>
      </c>
      <c r="M127" s="120">
        <v>69</v>
      </c>
      <c r="N127" s="120">
        <v>5914</v>
      </c>
      <c r="O127" s="121">
        <f t="shared" si="1"/>
        <v>6920</v>
      </c>
      <c r="P127" s="120">
        <v>6914</v>
      </c>
      <c r="Q127" s="120">
        <v>6490</v>
      </c>
      <c r="R127" s="120">
        <v>14363</v>
      </c>
      <c r="S127" s="120">
        <v>2474</v>
      </c>
      <c r="T127" s="120">
        <v>0</v>
      </c>
      <c r="U127" s="120">
        <v>591</v>
      </c>
      <c r="V127" s="120">
        <v>0</v>
      </c>
      <c r="W127" s="120">
        <v>168</v>
      </c>
      <c r="X127" s="120">
        <v>1780</v>
      </c>
      <c r="Y127" s="120">
        <v>0</v>
      </c>
      <c r="Z127" s="120">
        <v>1414</v>
      </c>
      <c r="AA127" s="122">
        <v>16256.179355170758</v>
      </c>
      <c r="AB127" s="120">
        <v>0</v>
      </c>
      <c r="AC127" s="120">
        <v>6450</v>
      </c>
      <c r="AD127" s="120">
        <v>3592</v>
      </c>
      <c r="AE127" s="120">
        <v>1089</v>
      </c>
      <c r="AF127" s="120">
        <v>0</v>
      </c>
      <c r="AG127" s="120">
        <v>402</v>
      </c>
      <c r="AH127" s="120">
        <v>0</v>
      </c>
      <c r="AI127" s="120">
        <v>86</v>
      </c>
      <c r="AJ127" s="120">
        <v>1424</v>
      </c>
      <c r="AK127" s="120">
        <v>0</v>
      </c>
      <c r="AL127" s="120">
        <v>896</v>
      </c>
      <c r="AM127" s="131">
        <v>8335</v>
      </c>
    </row>
    <row r="128" spans="1:39" ht="15.75" x14ac:dyDescent="0.25">
      <c r="A128">
        <v>119</v>
      </c>
      <c r="B128" t="s">
        <v>238</v>
      </c>
      <c r="C128" t="s">
        <v>239</v>
      </c>
      <c r="D128" t="s">
        <v>240</v>
      </c>
      <c r="E128" t="s">
        <v>369</v>
      </c>
      <c r="F128" t="s">
        <v>372</v>
      </c>
      <c r="G128">
        <v>18064</v>
      </c>
      <c r="H128" t="s">
        <v>327</v>
      </c>
      <c r="I128" s="120">
        <v>89</v>
      </c>
      <c r="J128" s="120">
        <v>1</v>
      </c>
      <c r="K128" s="120">
        <v>0</v>
      </c>
      <c r="L128" s="120">
        <v>0</v>
      </c>
      <c r="M128" s="120">
        <v>7</v>
      </c>
      <c r="N128" s="120">
        <v>542</v>
      </c>
      <c r="O128" s="121">
        <f t="shared" si="1"/>
        <v>639</v>
      </c>
      <c r="P128" s="120">
        <v>638</v>
      </c>
      <c r="Q128" s="120">
        <v>0</v>
      </c>
      <c r="R128" s="120">
        <v>1320</v>
      </c>
      <c r="S128" s="120">
        <v>230</v>
      </c>
      <c r="T128" s="120">
        <v>0</v>
      </c>
      <c r="U128" s="120">
        <v>54</v>
      </c>
      <c r="V128" s="120">
        <v>0</v>
      </c>
      <c r="W128" s="120">
        <v>294</v>
      </c>
      <c r="X128" s="120">
        <v>164</v>
      </c>
      <c r="Y128" s="120">
        <v>0</v>
      </c>
      <c r="Z128" s="120">
        <v>139</v>
      </c>
      <c r="AA128" s="122">
        <v>1494.405494881692</v>
      </c>
      <c r="AB128" s="120">
        <v>0</v>
      </c>
      <c r="AC128" s="120">
        <v>0</v>
      </c>
      <c r="AD128" s="120">
        <v>330</v>
      </c>
      <c r="AE128" s="120">
        <v>101</v>
      </c>
      <c r="AF128" s="120">
        <v>0</v>
      </c>
      <c r="AG128" s="120">
        <v>37</v>
      </c>
      <c r="AH128" s="120">
        <v>0</v>
      </c>
      <c r="AI128" s="120">
        <v>150</v>
      </c>
      <c r="AJ128" s="120">
        <v>131</v>
      </c>
      <c r="AK128" s="120">
        <v>0</v>
      </c>
      <c r="AL128" s="120">
        <v>88</v>
      </c>
      <c r="AM128" s="131">
        <v>365</v>
      </c>
    </row>
    <row r="129" spans="1:39" ht="15.75" x14ac:dyDescent="0.25">
      <c r="A129">
        <v>120</v>
      </c>
      <c r="B129" t="s">
        <v>238</v>
      </c>
      <c r="C129" t="s">
        <v>239</v>
      </c>
      <c r="D129" t="s">
        <v>240</v>
      </c>
      <c r="E129" t="s">
        <v>373</v>
      </c>
      <c r="F129" t="s">
        <v>372</v>
      </c>
      <c r="G129">
        <v>16839</v>
      </c>
      <c r="H129" t="s">
        <v>327</v>
      </c>
      <c r="I129" s="120">
        <v>103</v>
      </c>
      <c r="J129" s="120">
        <v>0</v>
      </c>
      <c r="K129" s="120">
        <v>0</v>
      </c>
      <c r="L129" s="120">
        <v>0</v>
      </c>
      <c r="M129" s="120">
        <v>8</v>
      </c>
      <c r="N129" s="120">
        <v>505</v>
      </c>
      <c r="O129" s="121">
        <f t="shared" si="1"/>
        <v>616</v>
      </c>
      <c r="P129" s="120">
        <v>616</v>
      </c>
      <c r="Q129" s="120">
        <v>0</v>
      </c>
      <c r="R129" s="120">
        <v>1250</v>
      </c>
      <c r="S129" s="120">
        <v>230</v>
      </c>
      <c r="T129" s="120">
        <v>0</v>
      </c>
      <c r="U129" s="120">
        <v>51</v>
      </c>
      <c r="V129" s="120">
        <v>0</v>
      </c>
      <c r="W129" s="120">
        <v>15</v>
      </c>
      <c r="X129" s="120">
        <v>152</v>
      </c>
      <c r="Y129" s="120">
        <v>0</v>
      </c>
      <c r="Z129" s="120">
        <v>150</v>
      </c>
      <c r="AA129" s="122">
        <v>11384.344841549451</v>
      </c>
      <c r="AB129" s="120">
        <v>0</v>
      </c>
      <c r="AC129" s="120">
        <v>0</v>
      </c>
      <c r="AD129" s="120">
        <v>313</v>
      </c>
      <c r="AE129" s="120">
        <v>102</v>
      </c>
      <c r="AF129" s="120">
        <v>0</v>
      </c>
      <c r="AG129" s="120">
        <v>34</v>
      </c>
      <c r="AH129" s="120">
        <v>0</v>
      </c>
      <c r="AI129" s="120">
        <v>8</v>
      </c>
      <c r="AJ129" s="120">
        <v>121</v>
      </c>
      <c r="AK129" s="120">
        <v>0</v>
      </c>
      <c r="AL129" s="120">
        <v>95</v>
      </c>
      <c r="AM129" s="131">
        <v>352</v>
      </c>
    </row>
    <row r="130" spans="1:39" ht="15.75" x14ac:dyDescent="0.25">
      <c r="A130">
        <v>121</v>
      </c>
      <c r="B130" t="s">
        <v>238</v>
      </c>
      <c r="C130" t="s">
        <v>241</v>
      </c>
      <c r="D130" t="s">
        <v>242</v>
      </c>
      <c r="E130" t="s">
        <v>369</v>
      </c>
      <c r="F130" t="s">
        <v>371</v>
      </c>
      <c r="G130">
        <v>196567</v>
      </c>
      <c r="H130" t="s">
        <v>327</v>
      </c>
      <c r="I130" s="120">
        <v>40516</v>
      </c>
      <c r="J130" s="120">
        <v>9971</v>
      </c>
      <c r="K130" s="120">
        <v>0</v>
      </c>
      <c r="L130" s="120">
        <v>0</v>
      </c>
      <c r="M130" s="120">
        <v>13182</v>
      </c>
      <c r="N130" s="120">
        <v>39313</v>
      </c>
      <c r="O130" s="121">
        <f t="shared" si="1"/>
        <v>102982</v>
      </c>
      <c r="P130" s="120">
        <v>93011</v>
      </c>
      <c r="Q130" s="120">
        <v>83709.900000000009</v>
      </c>
      <c r="R130" s="120">
        <v>45223</v>
      </c>
      <c r="S130" s="120">
        <v>65492</v>
      </c>
      <c r="T130" s="120">
        <v>13829</v>
      </c>
      <c r="U130" s="120">
        <v>44205</v>
      </c>
      <c r="V130" s="120">
        <v>59380</v>
      </c>
      <c r="W130" s="120">
        <v>58684</v>
      </c>
      <c r="X130" s="120">
        <v>21765</v>
      </c>
      <c r="Y130" s="120">
        <v>88361</v>
      </c>
      <c r="Z130" s="120">
        <v>65679</v>
      </c>
      <c r="AA130" s="122">
        <v>98516.089255172788</v>
      </c>
      <c r="AB130" s="120">
        <v>37204</v>
      </c>
      <c r="AC130" s="120">
        <v>72850</v>
      </c>
      <c r="AD130" s="120">
        <v>12095</v>
      </c>
      <c r="AE130" s="120">
        <v>53940</v>
      </c>
      <c r="AF130" s="120">
        <v>10529</v>
      </c>
      <c r="AG130" s="120">
        <v>30059</v>
      </c>
      <c r="AH130" s="120">
        <v>46134</v>
      </c>
      <c r="AI130" s="120">
        <v>29929</v>
      </c>
      <c r="AJ130" s="120">
        <v>17412</v>
      </c>
      <c r="AK130" s="120">
        <v>70688</v>
      </c>
      <c r="AL130" s="120">
        <v>40599</v>
      </c>
      <c r="AM130" s="131">
        <v>93816</v>
      </c>
    </row>
    <row r="131" spans="1:39" ht="15.75" x14ac:dyDescent="0.25">
      <c r="A131">
        <v>122</v>
      </c>
      <c r="B131" t="s">
        <v>238</v>
      </c>
      <c r="C131" t="s">
        <v>241</v>
      </c>
      <c r="D131" t="s">
        <v>242</v>
      </c>
      <c r="E131" t="s">
        <v>373</v>
      </c>
      <c r="F131" t="s">
        <v>371</v>
      </c>
      <c r="G131">
        <v>205380</v>
      </c>
      <c r="H131" t="s">
        <v>327</v>
      </c>
      <c r="I131" s="120">
        <v>45490</v>
      </c>
      <c r="J131" s="120">
        <v>9557</v>
      </c>
      <c r="K131" s="120">
        <v>0</v>
      </c>
      <c r="L131" s="120">
        <v>0</v>
      </c>
      <c r="M131" s="120">
        <v>14801</v>
      </c>
      <c r="N131" s="120">
        <v>41076</v>
      </c>
      <c r="O131" s="121">
        <f t="shared" si="1"/>
        <v>110924</v>
      </c>
      <c r="P131" s="120">
        <v>101367</v>
      </c>
      <c r="Q131" s="120">
        <v>91230.3</v>
      </c>
      <c r="R131" s="120">
        <v>50408</v>
      </c>
      <c r="S131" s="120">
        <v>72614</v>
      </c>
      <c r="T131" s="120">
        <v>13286</v>
      </c>
      <c r="U131" s="120">
        <v>49327</v>
      </c>
      <c r="V131" s="120">
        <v>64997</v>
      </c>
      <c r="W131" s="120">
        <v>3836</v>
      </c>
      <c r="X131" s="120">
        <v>21880</v>
      </c>
      <c r="Y131" s="120">
        <v>96299</v>
      </c>
      <c r="Z131" s="120">
        <v>72202</v>
      </c>
      <c r="AA131" s="122">
        <v>104277.85392376379</v>
      </c>
      <c r="AB131" s="120">
        <v>40546</v>
      </c>
      <c r="AC131" s="120">
        <v>81850</v>
      </c>
      <c r="AD131" s="120">
        <v>13481</v>
      </c>
      <c r="AE131" s="120">
        <v>60288</v>
      </c>
      <c r="AF131" s="120">
        <v>10116</v>
      </c>
      <c r="AG131" s="120">
        <v>33542</v>
      </c>
      <c r="AH131" s="120">
        <v>50462</v>
      </c>
      <c r="AI131" s="120">
        <v>1956</v>
      </c>
      <c r="AJ131" s="120">
        <v>17504</v>
      </c>
      <c r="AK131" s="120">
        <v>77039</v>
      </c>
      <c r="AL131" s="120">
        <v>44568</v>
      </c>
      <c r="AM131" s="131">
        <v>101047</v>
      </c>
    </row>
    <row r="132" spans="1:39" ht="15.75" x14ac:dyDescent="0.25">
      <c r="A132">
        <v>123</v>
      </c>
      <c r="B132" t="s">
        <v>238</v>
      </c>
      <c r="C132" t="s">
        <v>241</v>
      </c>
      <c r="D132" t="s">
        <v>242</v>
      </c>
      <c r="E132" t="s">
        <v>369</v>
      </c>
      <c r="F132" t="s">
        <v>370</v>
      </c>
      <c r="G132">
        <v>156261</v>
      </c>
      <c r="H132" t="s">
        <v>327</v>
      </c>
      <c r="I132" s="120">
        <v>23402</v>
      </c>
      <c r="J132" s="120">
        <v>7460</v>
      </c>
      <c r="K132" s="120">
        <v>0</v>
      </c>
      <c r="L132" s="120">
        <v>0</v>
      </c>
      <c r="M132" s="120">
        <v>7614</v>
      </c>
      <c r="N132" s="120">
        <v>31252</v>
      </c>
      <c r="O132" s="121">
        <f t="shared" si="1"/>
        <v>69728</v>
      </c>
      <c r="P132" s="120">
        <v>62268</v>
      </c>
      <c r="Q132" s="120">
        <v>6226.8000000000011</v>
      </c>
      <c r="R132" s="120">
        <v>27144</v>
      </c>
      <c r="S132" s="120">
        <v>40392</v>
      </c>
      <c r="T132" s="120">
        <v>17097</v>
      </c>
      <c r="U132" s="120">
        <v>26388</v>
      </c>
      <c r="V132" s="120">
        <v>6226</v>
      </c>
      <c r="W132" s="120">
        <v>37314</v>
      </c>
      <c r="X132" s="120">
        <v>16836</v>
      </c>
      <c r="Y132" s="120">
        <v>59155</v>
      </c>
      <c r="Z132" s="120">
        <v>42112</v>
      </c>
      <c r="AA132" s="122">
        <v>65242.491817961098</v>
      </c>
      <c r="AB132" s="120">
        <v>24908</v>
      </c>
      <c r="AC132" s="120">
        <v>5000</v>
      </c>
      <c r="AD132" s="120">
        <v>7260</v>
      </c>
      <c r="AE132" s="120">
        <v>31925</v>
      </c>
      <c r="AF132" s="120">
        <v>14250</v>
      </c>
      <c r="AG132" s="120">
        <v>17943</v>
      </c>
      <c r="AH132" s="120">
        <v>4903</v>
      </c>
      <c r="AI132" s="120">
        <v>19030</v>
      </c>
      <c r="AJ132" s="120">
        <v>13469</v>
      </c>
      <c r="AK132" s="120">
        <v>47325</v>
      </c>
      <c r="AL132" s="120">
        <v>26206</v>
      </c>
      <c r="AM132" s="131">
        <v>61169</v>
      </c>
    </row>
    <row r="133" spans="1:39" ht="15.75" x14ac:dyDescent="0.25">
      <c r="A133">
        <v>124</v>
      </c>
      <c r="B133" t="s">
        <v>238</v>
      </c>
      <c r="C133" t="s">
        <v>241</v>
      </c>
      <c r="D133" t="s">
        <v>242</v>
      </c>
      <c r="E133" t="s">
        <v>373</v>
      </c>
      <c r="F133" t="s">
        <v>370</v>
      </c>
      <c r="G133">
        <v>144309</v>
      </c>
      <c r="H133" t="s">
        <v>327</v>
      </c>
      <c r="I133" s="120">
        <v>19893</v>
      </c>
      <c r="J133" s="120">
        <v>5314</v>
      </c>
      <c r="K133" s="120">
        <v>0</v>
      </c>
      <c r="L133" s="120">
        <v>0</v>
      </c>
      <c r="M133" s="120">
        <v>6473</v>
      </c>
      <c r="N133" s="120">
        <v>28862</v>
      </c>
      <c r="O133" s="121">
        <f t="shared" ref="O133:O196" si="3">SUM(I133:N133)</f>
        <v>60542</v>
      </c>
      <c r="P133" s="120">
        <v>55228</v>
      </c>
      <c r="Q133" s="120">
        <v>5522.8000000000011</v>
      </c>
      <c r="R133" s="120">
        <v>23349</v>
      </c>
      <c r="S133" s="120">
        <v>35025</v>
      </c>
      <c r="T133" s="120">
        <v>0</v>
      </c>
      <c r="U133" s="120">
        <v>22661</v>
      </c>
      <c r="V133" s="120">
        <v>5522</v>
      </c>
      <c r="W133" s="120">
        <v>1896</v>
      </c>
      <c r="X133" s="120">
        <v>13973</v>
      </c>
      <c r="Y133" s="120">
        <v>52466</v>
      </c>
      <c r="Z133" s="120">
        <v>36919</v>
      </c>
      <c r="AA133" s="122">
        <v>53874.20256818366</v>
      </c>
      <c r="AB133" s="120">
        <v>22091</v>
      </c>
      <c r="AC133" s="120">
        <v>4900</v>
      </c>
      <c r="AD133" s="120">
        <v>6244</v>
      </c>
      <c r="AE133" s="120">
        <v>27346</v>
      </c>
      <c r="AF133" s="120">
        <v>0</v>
      </c>
      <c r="AG133" s="120">
        <v>15409</v>
      </c>
      <c r="AH133" s="120">
        <v>4355</v>
      </c>
      <c r="AI133" s="120">
        <v>966</v>
      </c>
      <c r="AJ133" s="120">
        <v>11178</v>
      </c>
      <c r="AK133" s="120">
        <v>41973</v>
      </c>
      <c r="AL133" s="120">
        <v>23018</v>
      </c>
      <c r="AM133" s="131">
        <v>50998</v>
      </c>
    </row>
    <row r="134" spans="1:39" ht="15.75" x14ac:dyDescent="0.25">
      <c r="A134">
        <v>125</v>
      </c>
      <c r="B134" t="s">
        <v>238</v>
      </c>
      <c r="C134" t="s">
        <v>241</v>
      </c>
      <c r="D134" t="s">
        <v>242</v>
      </c>
      <c r="E134" t="s">
        <v>369</v>
      </c>
      <c r="F134" t="s">
        <v>372</v>
      </c>
      <c r="G134">
        <v>13223</v>
      </c>
      <c r="H134" t="s">
        <v>327</v>
      </c>
      <c r="I134" s="120">
        <v>1891</v>
      </c>
      <c r="J134" s="120">
        <v>635</v>
      </c>
      <c r="K134" s="120">
        <v>0</v>
      </c>
      <c r="L134" s="120">
        <v>0</v>
      </c>
      <c r="M134" s="120">
        <v>615</v>
      </c>
      <c r="N134" s="120">
        <v>2645</v>
      </c>
      <c r="O134" s="121">
        <f t="shared" si="3"/>
        <v>5786</v>
      </c>
      <c r="P134" s="120">
        <v>5151</v>
      </c>
      <c r="Q134" s="120">
        <v>0</v>
      </c>
      <c r="R134" s="120">
        <v>2208</v>
      </c>
      <c r="S134" s="120">
        <v>3299</v>
      </c>
      <c r="T134" s="120">
        <v>0</v>
      </c>
      <c r="U134" s="120">
        <v>2143</v>
      </c>
      <c r="V134" s="120">
        <v>0</v>
      </c>
      <c r="W134" s="120">
        <v>3063</v>
      </c>
      <c r="X134" s="120">
        <v>1428</v>
      </c>
      <c r="Y134" s="120">
        <v>4892</v>
      </c>
      <c r="Z134" s="120">
        <v>3596</v>
      </c>
      <c r="AA134" s="122">
        <v>5912.6380236855593</v>
      </c>
      <c r="AB134" s="120">
        <v>2060</v>
      </c>
      <c r="AC134" s="120">
        <v>0</v>
      </c>
      <c r="AD134" s="120">
        <v>591</v>
      </c>
      <c r="AE134" s="120">
        <v>2590</v>
      </c>
      <c r="AF134" s="120">
        <v>0</v>
      </c>
      <c r="AG134" s="120">
        <v>1458</v>
      </c>
      <c r="AH134" s="120">
        <v>0</v>
      </c>
      <c r="AI134" s="120">
        <v>1562</v>
      </c>
      <c r="AJ134" s="120">
        <v>1143</v>
      </c>
      <c r="AK134" s="120">
        <v>3914</v>
      </c>
      <c r="AL134" s="120">
        <v>2244</v>
      </c>
      <c r="AM134" s="131">
        <v>4876</v>
      </c>
    </row>
    <row r="135" spans="1:39" ht="15.75" x14ac:dyDescent="0.25">
      <c r="A135">
        <v>126</v>
      </c>
      <c r="B135" t="s">
        <v>238</v>
      </c>
      <c r="C135" t="s">
        <v>241</v>
      </c>
      <c r="D135" t="s">
        <v>242</v>
      </c>
      <c r="E135" t="s">
        <v>373</v>
      </c>
      <c r="F135" t="s">
        <v>372</v>
      </c>
      <c r="G135">
        <v>12326</v>
      </c>
      <c r="H135" t="s">
        <v>327</v>
      </c>
      <c r="I135" s="120">
        <v>2207</v>
      </c>
      <c r="J135" s="120">
        <v>951</v>
      </c>
      <c r="K135" s="120">
        <v>0</v>
      </c>
      <c r="L135" s="120">
        <v>0</v>
      </c>
      <c r="M135" s="120">
        <v>718</v>
      </c>
      <c r="N135" s="120">
        <v>2465</v>
      </c>
      <c r="O135" s="121">
        <f t="shared" si="3"/>
        <v>6341</v>
      </c>
      <c r="P135" s="120">
        <v>5390</v>
      </c>
      <c r="Q135" s="120">
        <v>0</v>
      </c>
      <c r="R135" s="120">
        <v>2502</v>
      </c>
      <c r="S135" s="120">
        <v>3665</v>
      </c>
      <c r="T135" s="120">
        <v>0</v>
      </c>
      <c r="U135" s="120">
        <v>2441</v>
      </c>
      <c r="V135" s="120">
        <v>0</v>
      </c>
      <c r="W135" s="120">
        <v>195</v>
      </c>
      <c r="X135" s="120">
        <v>1691</v>
      </c>
      <c r="Y135" s="120">
        <v>5121</v>
      </c>
      <c r="Z135" s="120">
        <v>3872</v>
      </c>
      <c r="AA135" s="122">
        <v>5168.9244112331062</v>
      </c>
      <c r="AB135" s="120">
        <v>2156</v>
      </c>
      <c r="AC135" s="120">
        <v>0</v>
      </c>
      <c r="AD135" s="120">
        <v>669</v>
      </c>
      <c r="AE135" s="120">
        <v>2967</v>
      </c>
      <c r="AF135" s="120">
        <v>0</v>
      </c>
      <c r="AG135" s="120">
        <v>1660</v>
      </c>
      <c r="AH135" s="120">
        <v>0</v>
      </c>
      <c r="AI135" s="120">
        <v>99</v>
      </c>
      <c r="AJ135" s="120">
        <v>1353</v>
      </c>
      <c r="AK135" s="120">
        <v>4097</v>
      </c>
      <c r="AL135" s="120">
        <v>2406</v>
      </c>
      <c r="AM135" s="131">
        <v>5388</v>
      </c>
    </row>
    <row r="136" spans="1:39" ht="15.75" x14ac:dyDescent="0.25">
      <c r="A136">
        <v>127</v>
      </c>
      <c r="B136" t="s">
        <v>238</v>
      </c>
      <c r="C136" t="s">
        <v>243</v>
      </c>
      <c r="D136" t="s">
        <v>244</v>
      </c>
      <c r="E136" t="s">
        <v>369</v>
      </c>
      <c r="F136" t="s">
        <v>371</v>
      </c>
      <c r="G136">
        <v>229861</v>
      </c>
      <c r="H136" t="s">
        <v>327</v>
      </c>
      <c r="I136" s="120">
        <v>6340</v>
      </c>
      <c r="J136" s="120">
        <v>0</v>
      </c>
      <c r="K136" s="120">
        <v>0</v>
      </c>
      <c r="L136" s="120">
        <v>0</v>
      </c>
      <c r="M136" s="120">
        <v>3888</v>
      </c>
      <c r="N136" s="120">
        <v>11493</v>
      </c>
      <c r="O136" s="121">
        <f t="shared" si="3"/>
        <v>21721</v>
      </c>
      <c r="P136" s="120">
        <v>21721</v>
      </c>
      <c r="Q136" s="120">
        <v>7379</v>
      </c>
      <c r="R136" s="120">
        <v>8936</v>
      </c>
      <c r="S136" s="120">
        <v>10608</v>
      </c>
      <c r="T136" s="120">
        <v>12860</v>
      </c>
      <c r="U136" s="120">
        <v>1149</v>
      </c>
      <c r="V136" s="120">
        <v>5603</v>
      </c>
      <c r="W136" s="120">
        <v>12779</v>
      </c>
      <c r="X136" s="120">
        <v>0</v>
      </c>
      <c r="Y136" s="120">
        <v>0</v>
      </c>
      <c r="Z136" s="120">
        <v>12955</v>
      </c>
      <c r="AA136" s="122">
        <v>21720.965883452143</v>
      </c>
      <c r="AB136" s="120">
        <v>0</v>
      </c>
      <c r="AC136" s="120">
        <v>5000</v>
      </c>
      <c r="AD136" s="120">
        <v>2234</v>
      </c>
      <c r="AE136" s="120">
        <v>3671</v>
      </c>
      <c r="AF136" s="120">
        <v>7204</v>
      </c>
      <c r="AG136" s="120">
        <v>782</v>
      </c>
      <c r="AH136" s="120">
        <v>2944</v>
      </c>
      <c r="AI136" s="120">
        <v>6518</v>
      </c>
      <c r="AJ136" s="120">
        <v>0</v>
      </c>
      <c r="AK136" s="120">
        <v>0</v>
      </c>
      <c r="AL136" s="120">
        <v>10316</v>
      </c>
      <c r="AM136" s="131">
        <v>15885</v>
      </c>
    </row>
    <row r="137" spans="1:39" ht="15.75" x14ac:dyDescent="0.25">
      <c r="A137">
        <v>128</v>
      </c>
      <c r="B137" t="s">
        <v>238</v>
      </c>
      <c r="C137" t="s">
        <v>243</v>
      </c>
      <c r="D137" t="s">
        <v>244</v>
      </c>
      <c r="E137" t="s">
        <v>373</v>
      </c>
      <c r="F137" t="s">
        <v>371</v>
      </c>
      <c r="G137">
        <v>240166</v>
      </c>
      <c r="H137" t="s">
        <v>327</v>
      </c>
      <c r="I137" s="120">
        <v>7117</v>
      </c>
      <c r="J137" s="120">
        <v>0</v>
      </c>
      <c r="K137" s="120">
        <v>0</v>
      </c>
      <c r="L137" s="120">
        <v>0</v>
      </c>
      <c r="M137" s="120">
        <v>4368</v>
      </c>
      <c r="N137" s="120">
        <v>12008</v>
      </c>
      <c r="O137" s="121">
        <f t="shared" si="3"/>
        <v>23493</v>
      </c>
      <c r="P137" s="120">
        <v>23493</v>
      </c>
      <c r="Q137" s="120">
        <v>8104.98</v>
      </c>
      <c r="R137" s="120">
        <v>9829</v>
      </c>
      <c r="S137" s="120">
        <v>11642</v>
      </c>
      <c r="T137" s="120">
        <v>12357</v>
      </c>
      <c r="U137" s="120">
        <v>1201</v>
      </c>
      <c r="V137" s="120">
        <v>6067</v>
      </c>
      <c r="W137" s="120">
        <v>814</v>
      </c>
      <c r="X137" s="120">
        <v>0</v>
      </c>
      <c r="Y137" s="120">
        <v>0</v>
      </c>
      <c r="Z137" s="120">
        <v>14241</v>
      </c>
      <c r="AA137" s="122">
        <v>23493.543691604958</v>
      </c>
      <c r="AB137" s="120">
        <v>0</v>
      </c>
      <c r="AC137" s="120">
        <v>6000</v>
      </c>
      <c r="AD137" s="120">
        <v>2457</v>
      </c>
      <c r="AE137" s="120">
        <v>4088</v>
      </c>
      <c r="AF137" s="120">
        <v>6922</v>
      </c>
      <c r="AG137" s="120">
        <v>817</v>
      </c>
      <c r="AH137" s="120">
        <v>3184</v>
      </c>
      <c r="AI137" s="120">
        <v>414</v>
      </c>
      <c r="AJ137" s="120">
        <v>0</v>
      </c>
      <c r="AK137" s="120">
        <v>0</v>
      </c>
      <c r="AL137" s="120">
        <v>11382</v>
      </c>
      <c r="AM137" s="131">
        <v>16733</v>
      </c>
    </row>
    <row r="138" spans="1:39" ht="15.75" x14ac:dyDescent="0.25">
      <c r="A138">
        <v>129</v>
      </c>
      <c r="B138" t="s">
        <v>238</v>
      </c>
      <c r="C138" t="s">
        <v>243</v>
      </c>
      <c r="D138" t="s">
        <v>244</v>
      </c>
      <c r="E138" t="s">
        <v>369</v>
      </c>
      <c r="F138" t="s">
        <v>370</v>
      </c>
      <c r="G138">
        <v>182728</v>
      </c>
      <c r="H138" t="s">
        <v>327</v>
      </c>
      <c r="I138" s="120">
        <v>3661</v>
      </c>
      <c r="J138" s="120">
        <v>0</v>
      </c>
      <c r="K138" s="120">
        <v>0</v>
      </c>
      <c r="L138" s="120">
        <v>0</v>
      </c>
      <c r="M138" s="120">
        <v>2247</v>
      </c>
      <c r="N138" s="120">
        <v>9136</v>
      </c>
      <c r="O138" s="121">
        <f t="shared" si="3"/>
        <v>15044</v>
      </c>
      <c r="P138" s="120">
        <v>15044</v>
      </c>
      <c r="Q138" s="120">
        <v>4551.8999999999996</v>
      </c>
      <c r="R138" s="120">
        <v>5724</v>
      </c>
      <c r="S138" s="120">
        <v>6877</v>
      </c>
      <c r="T138" s="120">
        <v>10695</v>
      </c>
      <c r="U138" s="120">
        <v>914</v>
      </c>
      <c r="V138" s="120">
        <v>1505</v>
      </c>
      <c r="W138" s="120">
        <v>8382</v>
      </c>
      <c r="X138" s="120">
        <v>0</v>
      </c>
      <c r="Y138" s="120">
        <v>0</v>
      </c>
      <c r="Z138" s="120">
        <v>8315</v>
      </c>
      <c r="AA138" s="122">
        <v>15044.038760467853</v>
      </c>
      <c r="AB138" s="120">
        <v>0</v>
      </c>
      <c r="AC138" s="120">
        <v>4000</v>
      </c>
      <c r="AD138" s="120">
        <v>1431</v>
      </c>
      <c r="AE138" s="120">
        <v>2214</v>
      </c>
      <c r="AF138" s="120">
        <v>6558</v>
      </c>
      <c r="AG138" s="120">
        <v>621</v>
      </c>
      <c r="AH138" s="120">
        <v>795</v>
      </c>
      <c r="AI138" s="120">
        <v>4275</v>
      </c>
      <c r="AJ138" s="120">
        <v>0</v>
      </c>
      <c r="AK138" s="120">
        <v>0</v>
      </c>
      <c r="AL138" s="120">
        <v>6508</v>
      </c>
      <c r="AM138" s="131">
        <v>10473</v>
      </c>
    </row>
    <row r="139" spans="1:39" ht="15.75" x14ac:dyDescent="0.25">
      <c r="A139">
        <v>130</v>
      </c>
      <c r="B139" t="s">
        <v>238</v>
      </c>
      <c r="C139" t="s">
        <v>243</v>
      </c>
      <c r="D139" t="s">
        <v>244</v>
      </c>
      <c r="E139" t="s">
        <v>373</v>
      </c>
      <c r="F139" t="s">
        <v>370</v>
      </c>
      <c r="G139">
        <v>168751</v>
      </c>
      <c r="H139" t="s">
        <v>327</v>
      </c>
      <c r="I139" s="120">
        <v>3113</v>
      </c>
      <c r="J139" s="120">
        <v>0</v>
      </c>
      <c r="K139" s="120">
        <v>0</v>
      </c>
      <c r="L139" s="120">
        <v>0</v>
      </c>
      <c r="M139" s="120">
        <v>1910</v>
      </c>
      <c r="N139" s="120">
        <v>8438</v>
      </c>
      <c r="O139" s="121">
        <f t="shared" si="3"/>
        <v>13461</v>
      </c>
      <c r="P139" s="120">
        <v>13461</v>
      </c>
      <c r="Q139" s="120">
        <v>4278.6000000000004</v>
      </c>
      <c r="R139" s="120">
        <v>5019</v>
      </c>
      <c r="S139" s="120">
        <v>6047</v>
      </c>
      <c r="T139" s="120">
        <v>0</v>
      </c>
      <c r="U139" s="120">
        <v>844</v>
      </c>
      <c r="V139" s="120">
        <v>1346</v>
      </c>
      <c r="W139" s="120">
        <v>421</v>
      </c>
      <c r="X139" s="120">
        <v>0</v>
      </c>
      <c r="Y139" s="120">
        <v>0</v>
      </c>
      <c r="Z139" s="120">
        <v>7292</v>
      </c>
      <c r="AA139" s="122">
        <v>13460.799100283757</v>
      </c>
      <c r="AB139" s="120">
        <v>0</v>
      </c>
      <c r="AC139" s="120">
        <v>3200</v>
      </c>
      <c r="AD139" s="120">
        <v>1254</v>
      </c>
      <c r="AE139" s="120">
        <v>1907</v>
      </c>
      <c r="AF139" s="120">
        <v>0</v>
      </c>
      <c r="AG139" s="120">
        <v>574</v>
      </c>
      <c r="AH139" s="120">
        <v>712</v>
      </c>
      <c r="AI139" s="120">
        <v>214</v>
      </c>
      <c r="AJ139" s="120">
        <v>0</v>
      </c>
      <c r="AK139" s="120">
        <v>0</v>
      </c>
      <c r="AL139" s="120">
        <v>5681</v>
      </c>
      <c r="AM139" s="131">
        <v>5681</v>
      </c>
    </row>
    <row r="140" spans="1:39" ht="15.75" x14ac:dyDescent="0.25">
      <c r="A140">
        <v>131</v>
      </c>
      <c r="B140" t="s">
        <v>238</v>
      </c>
      <c r="C140" t="s">
        <v>243</v>
      </c>
      <c r="D140" t="s">
        <v>244</v>
      </c>
      <c r="E140" t="s">
        <v>369</v>
      </c>
      <c r="F140" t="s">
        <v>372</v>
      </c>
      <c r="G140">
        <v>15462</v>
      </c>
      <c r="H140" t="s">
        <v>327</v>
      </c>
      <c r="I140" s="120">
        <v>296</v>
      </c>
      <c r="J140" s="120">
        <v>0</v>
      </c>
      <c r="K140" s="120">
        <v>0</v>
      </c>
      <c r="L140" s="120">
        <v>0</v>
      </c>
      <c r="M140" s="120">
        <v>182</v>
      </c>
      <c r="N140" s="120">
        <v>773</v>
      </c>
      <c r="O140" s="121">
        <f t="shared" si="3"/>
        <v>1251</v>
      </c>
      <c r="P140" s="120">
        <v>1251</v>
      </c>
      <c r="Q140" s="120">
        <v>0</v>
      </c>
      <c r="R140" s="120">
        <v>471</v>
      </c>
      <c r="S140" s="120">
        <v>566</v>
      </c>
      <c r="T140" s="120">
        <v>0</v>
      </c>
      <c r="U140" s="120">
        <v>77</v>
      </c>
      <c r="V140" s="120">
        <v>0</v>
      </c>
      <c r="W140" s="120">
        <v>692</v>
      </c>
      <c r="X140" s="120">
        <v>0</v>
      </c>
      <c r="Y140" s="120">
        <v>0</v>
      </c>
      <c r="Z140" s="120">
        <v>710</v>
      </c>
      <c r="AA140" s="122">
        <v>1250.8756857452649</v>
      </c>
      <c r="AB140" s="120">
        <v>0</v>
      </c>
      <c r="AC140" s="120">
        <v>0</v>
      </c>
      <c r="AD140" s="120">
        <v>118</v>
      </c>
      <c r="AE140" s="120">
        <v>181</v>
      </c>
      <c r="AF140" s="120">
        <v>0</v>
      </c>
      <c r="AG140" s="120">
        <v>53</v>
      </c>
      <c r="AH140" s="120">
        <v>0</v>
      </c>
      <c r="AI140" s="120">
        <v>353</v>
      </c>
      <c r="AJ140" s="120">
        <v>0</v>
      </c>
      <c r="AK140" s="120">
        <v>0</v>
      </c>
      <c r="AL140" s="120">
        <v>552</v>
      </c>
      <c r="AM140" s="131">
        <v>552</v>
      </c>
    </row>
    <row r="141" spans="1:39" ht="15.75" x14ac:dyDescent="0.25">
      <c r="A141">
        <v>132</v>
      </c>
      <c r="B141" t="s">
        <v>238</v>
      </c>
      <c r="C141" t="s">
        <v>243</v>
      </c>
      <c r="D141" t="s">
        <v>244</v>
      </c>
      <c r="E141" t="s">
        <v>373</v>
      </c>
      <c r="F141" t="s">
        <v>372</v>
      </c>
      <c r="G141">
        <v>14413</v>
      </c>
      <c r="H141" t="s">
        <v>327</v>
      </c>
      <c r="I141" s="120">
        <v>345</v>
      </c>
      <c r="J141" s="120">
        <v>0</v>
      </c>
      <c r="K141" s="120">
        <v>0</v>
      </c>
      <c r="L141" s="120">
        <v>0</v>
      </c>
      <c r="M141" s="120">
        <v>212</v>
      </c>
      <c r="N141" s="120">
        <v>721</v>
      </c>
      <c r="O141" s="121">
        <f t="shared" si="3"/>
        <v>1278</v>
      </c>
      <c r="P141" s="120">
        <v>1278</v>
      </c>
      <c r="Q141" s="120">
        <v>0</v>
      </c>
      <c r="R141" s="120">
        <v>508</v>
      </c>
      <c r="S141" s="120">
        <v>606</v>
      </c>
      <c r="T141" s="120">
        <v>0</v>
      </c>
      <c r="U141" s="120">
        <v>72</v>
      </c>
      <c r="V141" s="120">
        <v>0</v>
      </c>
      <c r="W141" s="120">
        <v>42</v>
      </c>
      <c r="X141" s="120">
        <v>0</v>
      </c>
      <c r="Y141" s="120">
        <v>0</v>
      </c>
      <c r="Z141" s="120">
        <v>765</v>
      </c>
      <c r="AA141" s="122">
        <v>1277.8268784460288</v>
      </c>
      <c r="AB141" s="120">
        <v>0</v>
      </c>
      <c r="AC141" s="120">
        <v>0</v>
      </c>
      <c r="AD141" s="120">
        <v>127</v>
      </c>
      <c r="AE141" s="120">
        <v>204</v>
      </c>
      <c r="AF141" s="120">
        <v>0</v>
      </c>
      <c r="AG141" s="120">
        <v>49</v>
      </c>
      <c r="AH141" s="120">
        <v>0</v>
      </c>
      <c r="AI141" s="120">
        <v>21</v>
      </c>
      <c r="AJ141" s="120">
        <v>0</v>
      </c>
      <c r="AK141" s="120">
        <v>0</v>
      </c>
      <c r="AL141" s="120">
        <v>601</v>
      </c>
      <c r="AM141" s="131">
        <v>601</v>
      </c>
    </row>
    <row r="142" spans="1:39" ht="15.75" x14ac:dyDescent="0.25">
      <c r="A142">
        <v>133</v>
      </c>
      <c r="B142" t="s">
        <v>238</v>
      </c>
      <c r="C142" t="s">
        <v>245</v>
      </c>
      <c r="D142" t="s">
        <v>246</v>
      </c>
      <c r="E142" t="s">
        <v>369</v>
      </c>
      <c r="F142" t="s">
        <v>371</v>
      </c>
      <c r="G142">
        <v>173549</v>
      </c>
      <c r="H142" t="s">
        <v>327</v>
      </c>
      <c r="I142" s="120">
        <v>186</v>
      </c>
      <c r="J142" s="120">
        <v>0</v>
      </c>
      <c r="K142" s="120">
        <v>0</v>
      </c>
      <c r="L142" s="120">
        <v>0</v>
      </c>
      <c r="M142" s="120">
        <v>157</v>
      </c>
      <c r="N142" s="120">
        <v>1735</v>
      </c>
      <c r="O142" s="121">
        <f t="shared" si="3"/>
        <v>2078</v>
      </c>
      <c r="P142" s="120">
        <v>2078</v>
      </c>
      <c r="Q142" s="120">
        <v>500.34</v>
      </c>
      <c r="R142" s="120">
        <v>23627</v>
      </c>
      <c r="S142" s="120">
        <v>761</v>
      </c>
      <c r="T142" s="120">
        <v>9143</v>
      </c>
      <c r="U142" s="120">
        <v>174</v>
      </c>
      <c r="V142" s="120">
        <v>516</v>
      </c>
      <c r="W142" s="120">
        <v>969</v>
      </c>
      <c r="X142" s="120">
        <v>0</v>
      </c>
      <c r="Y142" s="120">
        <v>0</v>
      </c>
      <c r="Z142" s="120">
        <v>1445</v>
      </c>
      <c r="AA142" s="122">
        <v>28366.808773529876</v>
      </c>
      <c r="AB142" s="120">
        <v>0</v>
      </c>
      <c r="AC142" s="120">
        <v>0</v>
      </c>
      <c r="AD142" s="120">
        <v>5907</v>
      </c>
      <c r="AE142" s="120">
        <v>171</v>
      </c>
      <c r="AF142" s="120">
        <v>4637</v>
      </c>
      <c r="AG142" s="120">
        <v>118</v>
      </c>
      <c r="AH142" s="120">
        <v>276</v>
      </c>
      <c r="AI142" s="120">
        <v>494</v>
      </c>
      <c r="AJ142" s="120">
        <v>0</v>
      </c>
      <c r="AK142" s="120">
        <v>0</v>
      </c>
      <c r="AL142" s="120">
        <v>992</v>
      </c>
      <c r="AM142" s="131">
        <v>6418</v>
      </c>
    </row>
    <row r="143" spans="1:39" ht="15.75" x14ac:dyDescent="0.25">
      <c r="A143">
        <v>134</v>
      </c>
      <c r="B143" t="s">
        <v>238</v>
      </c>
      <c r="C143" t="s">
        <v>245</v>
      </c>
      <c r="D143" t="s">
        <v>246</v>
      </c>
      <c r="E143" t="s">
        <v>373</v>
      </c>
      <c r="F143" t="s">
        <v>371</v>
      </c>
      <c r="G143">
        <v>181330</v>
      </c>
      <c r="H143" t="s">
        <v>327</v>
      </c>
      <c r="I143" s="120">
        <v>209</v>
      </c>
      <c r="J143" s="120">
        <v>0</v>
      </c>
      <c r="K143" s="120">
        <v>0</v>
      </c>
      <c r="L143" s="120">
        <v>0</v>
      </c>
      <c r="M143" s="120">
        <v>175</v>
      </c>
      <c r="N143" s="120">
        <v>1813</v>
      </c>
      <c r="O143" s="121">
        <f t="shared" si="3"/>
        <v>2197</v>
      </c>
      <c r="P143" s="120">
        <v>2197</v>
      </c>
      <c r="Q143" s="120">
        <v>534.76</v>
      </c>
      <c r="R143" s="120">
        <v>24701</v>
      </c>
      <c r="S143" s="120">
        <v>812</v>
      </c>
      <c r="T143" s="120">
        <v>8785</v>
      </c>
      <c r="U143" s="120">
        <v>181</v>
      </c>
      <c r="V143" s="120">
        <v>546</v>
      </c>
      <c r="W143" s="120">
        <v>55</v>
      </c>
      <c r="X143" s="120">
        <v>0</v>
      </c>
      <c r="Y143" s="120">
        <v>0</v>
      </c>
      <c r="Z143" s="120">
        <v>1527</v>
      </c>
      <c r="AA143" s="122">
        <v>29664.485138984855</v>
      </c>
      <c r="AB143" s="120">
        <v>0</v>
      </c>
      <c r="AC143" s="120">
        <v>0</v>
      </c>
      <c r="AD143" s="120">
        <v>6175</v>
      </c>
      <c r="AE143" s="120">
        <v>187</v>
      </c>
      <c r="AF143" s="120">
        <v>4454</v>
      </c>
      <c r="AG143" s="120">
        <v>123</v>
      </c>
      <c r="AH143" s="120">
        <v>292</v>
      </c>
      <c r="AI143" s="120">
        <v>27</v>
      </c>
      <c r="AJ143" s="120">
        <v>0</v>
      </c>
      <c r="AK143" s="120">
        <v>0</v>
      </c>
      <c r="AL143" s="120">
        <v>1051</v>
      </c>
      <c r="AM143" s="131">
        <v>6721</v>
      </c>
    </row>
    <row r="144" spans="1:39" ht="15.75" x14ac:dyDescent="0.25">
      <c r="A144">
        <v>135</v>
      </c>
      <c r="B144" t="s">
        <v>238</v>
      </c>
      <c r="C144" t="s">
        <v>245</v>
      </c>
      <c r="D144" t="s">
        <v>246</v>
      </c>
      <c r="E144" t="s">
        <v>369</v>
      </c>
      <c r="F144" t="s">
        <v>370</v>
      </c>
      <c r="G144">
        <v>137963</v>
      </c>
      <c r="H144" t="s">
        <v>327</v>
      </c>
      <c r="I144" s="120">
        <v>108</v>
      </c>
      <c r="J144" s="120">
        <v>0</v>
      </c>
      <c r="K144" s="120">
        <v>0</v>
      </c>
      <c r="L144" s="120">
        <v>0</v>
      </c>
      <c r="M144" s="120">
        <v>90</v>
      </c>
      <c r="N144" s="120">
        <v>1380</v>
      </c>
      <c r="O144" s="121">
        <f t="shared" si="3"/>
        <v>1578</v>
      </c>
      <c r="P144" s="120">
        <v>1578</v>
      </c>
      <c r="Q144" s="120">
        <v>306.60000000000002</v>
      </c>
      <c r="R144" s="120">
        <v>18743</v>
      </c>
      <c r="S144" s="120">
        <v>553</v>
      </c>
      <c r="T144" s="120">
        <v>6689</v>
      </c>
      <c r="U144" s="120">
        <v>138</v>
      </c>
      <c r="V144" s="120">
        <v>158</v>
      </c>
      <c r="W144" s="120">
        <v>710</v>
      </c>
      <c r="X144" s="120">
        <v>0</v>
      </c>
      <c r="Y144" s="120">
        <v>0</v>
      </c>
      <c r="Z144" s="120">
        <v>1089</v>
      </c>
      <c r="AA144" s="122">
        <v>22477.669128271111</v>
      </c>
      <c r="AB144" s="120">
        <v>0</v>
      </c>
      <c r="AC144" s="120">
        <v>0</v>
      </c>
      <c r="AD144" s="120">
        <v>4686</v>
      </c>
      <c r="AE144" s="120">
        <v>114</v>
      </c>
      <c r="AF144" s="120">
        <v>3464</v>
      </c>
      <c r="AG144" s="120">
        <v>94</v>
      </c>
      <c r="AH144" s="120">
        <v>86</v>
      </c>
      <c r="AI144" s="120">
        <v>362</v>
      </c>
      <c r="AJ144" s="120">
        <v>0</v>
      </c>
      <c r="AK144" s="120">
        <v>0</v>
      </c>
      <c r="AL144" s="120">
        <v>742</v>
      </c>
      <c r="AM144" s="131">
        <v>5056</v>
      </c>
    </row>
    <row r="145" spans="1:39" ht="15.75" x14ac:dyDescent="0.25">
      <c r="A145">
        <v>136</v>
      </c>
      <c r="B145" t="s">
        <v>238</v>
      </c>
      <c r="C145" t="s">
        <v>245</v>
      </c>
      <c r="D145" t="s">
        <v>246</v>
      </c>
      <c r="E145" t="s">
        <v>373</v>
      </c>
      <c r="F145" t="s">
        <v>370</v>
      </c>
      <c r="G145">
        <v>127410</v>
      </c>
      <c r="H145" t="s">
        <v>327</v>
      </c>
      <c r="I145" s="120">
        <v>92</v>
      </c>
      <c r="J145" s="120">
        <v>0</v>
      </c>
      <c r="K145" s="120">
        <v>0</v>
      </c>
      <c r="L145" s="120">
        <v>0</v>
      </c>
      <c r="M145" s="120">
        <v>77</v>
      </c>
      <c r="N145" s="120">
        <v>1274</v>
      </c>
      <c r="O145" s="121">
        <f t="shared" si="3"/>
        <v>1443</v>
      </c>
      <c r="P145" s="120">
        <v>1443</v>
      </c>
      <c r="Q145" s="120">
        <v>280.90000000000003</v>
      </c>
      <c r="R145" s="120">
        <v>17301</v>
      </c>
      <c r="S145" s="120">
        <v>500</v>
      </c>
      <c r="T145" s="120">
        <v>0</v>
      </c>
      <c r="U145" s="120">
        <v>127</v>
      </c>
      <c r="V145" s="120">
        <v>144</v>
      </c>
      <c r="W145" s="120">
        <v>34</v>
      </c>
      <c r="X145" s="120">
        <v>0</v>
      </c>
      <c r="Y145" s="120">
        <v>0</v>
      </c>
      <c r="Z145" s="120">
        <v>996</v>
      </c>
      <c r="AA145" s="122">
        <v>20741.151073830195</v>
      </c>
      <c r="AB145" s="120">
        <v>0</v>
      </c>
      <c r="AC145" s="120">
        <v>0</v>
      </c>
      <c r="AD145" s="120">
        <v>4326</v>
      </c>
      <c r="AE145" s="120">
        <v>100</v>
      </c>
      <c r="AF145" s="120">
        <v>0</v>
      </c>
      <c r="AG145" s="120">
        <v>87</v>
      </c>
      <c r="AH145" s="120">
        <v>78</v>
      </c>
      <c r="AI145" s="120">
        <v>17</v>
      </c>
      <c r="AJ145" s="120">
        <v>0</v>
      </c>
      <c r="AK145" s="120">
        <v>0</v>
      </c>
      <c r="AL145" s="120">
        <v>676</v>
      </c>
      <c r="AM145" s="131">
        <v>4660</v>
      </c>
    </row>
    <row r="146" spans="1:39" ht="15.75" x14ac:dyDescent="0.25">
      <c r="A146">
        <v>137</v>
      </c>
      <c r="B146" t="s">
        <v>238</v>
      </c>
      <c r="C146" t="s">
        <v>245</v>
      </c>
      <c r="D146" t="s">
        <v>246</v>
      </c>
      <c r="E146" t="s">
        <v>369</v>
      </c>
      <c r="F146" t="s">
        <v>372</v>
      </c>
      <c r="G146">
        <v>11674</v>
      </c>
      <c r="H146" t="s">
        <v>327</v>
      </c>
      <c r="I146" s="120">
        <v>9</v>
      </c>
      <c r="J146" s="120">
        <v>0</v>
      </c>
      <c r="K146" s="120">
        <v>0</v>
      </c>
      <c r="L146" s="120">
        <v>0</v>
      </c>
      <c r="M146" s="120">
        <v>7</v>
      </c>
      <c r="N146" s="120">
        <v>117</v>
      </c>
      <c r="O146" s="121">
        <f t="shared" si="3"/>
        <v>133</v>
      </c>
      <c r="P146" s="120">
        <v>133</v>
      </c>
      <c r="Q146" s="120">
        <v>0</v>
      </c>
      <c r="R146" s="120">
        <v>1586</v>
      </c>
      <c r="S146" s="120">
        <v>46</v>
      </c>
      <c r="T146" s="120">
        <v>0</v>
      </c>
      <c r="U146" s="120">
        <v>12</v>
      </c>
      <c r="V146" s="120">
        <v>0</v>
      </c>
      <c r="W146" s="120">
        <v>60</v>
      </c>
      <c r="X146" s="120">
        <v>0</v>
      </c>
      <c r="Y146" s="120">
        <v>0</v>
      </c>
      <c r="Z146" s="120">
        <v>100</v>
      </c>
      <c r="AA146" s="122">
        <v>1899.74578390031</v>
      </c>
      <c r="AB146" s="120">
        <v>0</v>
      </c>
      <c r="AC146" s="120">
        <v>0</v>
      </c>
      <c r="AD146" s="120">
        <v>396</v>
      </c>
      <c r="AE146" s="120">
        <v>9</v>
      </c>
      <c r="AF146" s="120">
        <v>0</v>
      </c>
      <c r="AG146" s="120">
        <v>8</v>
      </c>
      <c r="AH146" s="120">
        <v>0</v>
      </c>
      <c r="AI146" s="120">
        <v>31</v>
      </c>
      <c r="AJ146" s="120">
        <v>0</v>
      </c>
      <c r="AK146" s="120">
        <v>0</v>
      </c>
      <c r="AL146" s="120">
        <v>68</v>
      </c>
      <c r="AM146" s="131">
        <v>433</v>
      </c>
    </row>
    <row r="147" spans="1:39" ht="15.75" x14ac:dyDescent="0.25">
      <c r="A147">
        <v>138</v>
      </c>
      <c r="B147" t="s">
        <v>238</v>
      </c>
      <c r="C147" t="s">
        <v>245</v>
      </c>
      <c r="D147" t="s">
        <v>246</v>
      </c>
      <c r="E147" t="s">
        <v>373</v>
      </c>
      <c r="F147" t="s">
        <v>372</v>
      </c>
      <c r="G147">
        <v>10882</v>
      </c>
      <c r="H147" t="s">
        <v>327</v>
      </c>
      <c r="I147" s="120">
        <v>10</v>
      </c>
      <c r="J147" s="120">
        <v>0</v>
      </c>
      <c r="K147" s="120">
        <v>0</v>
      </c>
      <c r="L147" s="120">
        <v>0</v>
      </c>
      <c r="M147" s="120">
        <v>8</v>
      </c>
      <c r="N147" s="120">
        <v>109</v>
      </c>
      <c r="O147" s="121">
        <f t="shared" si="3"/>
        <v>127</v>
      </c>
      <c r="P147" s="120">
        <v>127</v>
      </c>
      <c r="Q147" s="120">
        <v>0</v>
      </c>
      <c r="R147" s="120">
        <v>1480</v>
      </c>
      <c r="S147" s="120">
        <v>46</v>
      </c>
      <c r="T147" s="120">
        <v>0</v>
      </c>
      <c r="U147" s="120">
        <v>11</v>
      </c>
      <c r="V147" s="120">
        <v>0</v>
      </c>
      <c r="W147" s="120">
        <v>2</v>
      </c>
      <c r="X147" s="120">
        <v>0</v>
      </c>
      <c r="Y147" s="120">
        <v>0</v>
      </c>
      <c r="Z147" s="120">
        <v>96</v>
      </c>
      <c r="AA147" s="122">
        <v>1774.2201014836558</v>
      </c>
      <c r="AB147" s="120">
        <v>0</v>
      </c>
      <c r="AC147" s="120">
        <v>0</v>
      </c>
      <c r="AD147" s="120">
        <v>370</v>
      </c>
      <c r="AE147" s="120">
        <v>10</v>
      </c>
      <c r="AF147" s="120">
        <v>0</v>
      </c>
      <c r="AG147" s="120">
        <v>7</v>
      </c>
      <c r="AH147" s="120">
        <v>0</v>
      </c>
      <c r="AI147" s="120">
        <v>1</v>
      </c>
      <c r="AJ147" s="120">
        <v>0</v>
      </c>
      <c r="AK147" s="120">
        <v>0</v>
      </c>
      <c r="AL147" s="120">
        <v>66</v>
      </c>
      <c r="AM147" s="131">
        <v>406</v>
      </c>
    </row>
    <row r="148" spans="1:39" ht="15.75" x14ac:dyDescent="0.25">
      <c r="A148">
        <v>139</v>
      </c>
      <c r="B148" t="s">
        <v>238</v>
      </c>
      <c r="C148" t="s">
        <v>247</v>
      </c>
      <c r="D148" t="s">
        <v>248</v>
      </c>
      <c r="E148" t="s">
        <v>369</v>
      </c>
      <c r="F148" t="s">
        <v>371</v>
      </c>
      <c r="G148">
        <v>148543</v>
      </c>
      <c r="H148" t="s">
        <v>327</v>
      </c>
      <c r="I148" s="120">
        <v>30822</v>
      </c>
      <c r="J148" s="120">
        <v>2324</v>
      </c>
      <c r="K148" s="120">
        <v>0</v>
      </c>
      <c r="L148" s="120">
        <v>0</v>
      </c>
      <c r="M148" s="120">
        <v>10758</v>
      </c>
      <c r="N148" s="120">
        <v>29709</v>
      </c>
      <c r="O148" s="121">
        <f t="shared" si="3"/>
        <v>73613</v>
      </c>
      <c r="P148" s="120">
        <v>71289</v>
      </c>
      <c r="Q148" s="120">
        <v>56808.28</v>
      </c>
      <c r="R148" s="120">
        <v>34632</v>
      </c>
      <c r="S148" s="120">
        <v>50493</v>
      </c>
      <c r="T148" s="120">
        <v>11181</v>
      </c>
      <c r="U148" s="120">
        <v>34157</v>
      </c>
      <c r="V148" s="120">
        <v>45738</v>
      </c>
      <c r="W148" s="120">
        <v>45147</v>
      </c>
      <c r="X148" s="120">
        <v>11237</v>
      </c>
      <c r="Y148" s="120">
        <v>66298</v>
      </c>
      <c r="Z148" s="120">
        <v>53631</v>
      </c>
      <c r="AA148" s="122">
        <v>73613.341837199143</v>
      </c>
      <c r="AB148" s="120">
        <v>28516</v>
      </c>
      <c r="AC148" s="120">
        <v>53450</v>
      </c>
      <c r="AD148" s="120">
        <v>10917</v>
      </c>
      <c r="AE148" s="120">
        <v>41564</v>
      </c>
      <c r="AF148" s="120">
        <v>8563</v>
      </c>
      <c r="AG148" s="120">
        <v>23226</v>
      </c>
      <c r="AH148" s="120">
        <v>31578</v>
      </c>
      <c r="AI148" s="120">
        <v>23025</v>
      </c>
      <c r="AJ148" s="120">
        <v>8989</v>
      </c>
      <c r="AK148" s="120">
        <v>39779</v>
      </c>
      <c r="AL148" s="120">
        <v>30143</v>
      </c>
      <c r="AM148" s="131">
        <v>70297</v>
      </c>
    </row>
    <row r="149" spans="1:39" ht="15.75" x14ac:dyDescent="0.25">
      <c r="A149">
        <v>140</v>
      </c>
      <c r="B149" t="s">
        <v>238</v>
      </c>
      <c r="C149" t="s">
        <v>247</v>
      </c>
      <c r="D149" t="s">
        <v>248</v>
      </c>
      <c r="E149" t="s">
        <v>373</v>
      </c>
      <c r="F149" t="s">
        <v>371</v>
      </c>
      <c r="G149">
        <v>155202</v>
      </c>
      <c r="H149" t="s">
        <v>327</v>
      </c>
      <c r="I149" s="120">
        <v>34607</v>
      </c>
      <c r="J149" s="120">
        <v>2213</v>
      </c>
      <c r="K149" s="120">
        <v>0</v>
      </c>
      <c r="L149" s="120">
        <v>0</v>
      </c>
      <c r="M149" s="120">
        <v>12079</v>
      </c>
      <c r="N149" s="120">
        <v>31040</v>
      </c>
      <c r="O149" s="121">
        <f t="shared" si="3"/>
        <v>79939</v>
      </c>
      <c r="P149" s="120">
        <v>77726</v>
      </c>
      <c r="Q149" s="120">
        <v>64609</v>
      </c>
      <c r="R149" s="120">
        <v>38588</v>
      </c>
      <c r="S149" s="120">
        <v>55998</v>
      </c>
      <c r="T149" s="120">
        <v>10743</v>
      </c>
      <c r="U149" s="120">
        <v>38118</v>
      </c>
      <c r="V149" s="120">
        <v>49985</v>
      </c>
      <c r="W149" s="120">
        <v>2955</v>
      </c>
      <c r="X149" s="120">
        <v>11525</v>
      </c>
      <c r="Y149" s="120">
        <v>72286</v>
      </c>
      <c r="Z149" s="120">
        <v>58896</v>
      </c>
      <c r="AA149" s="122">
        <v>79938.991960803571</v>
      </c>
      <c r="AB149" s="120">
        <v>31091</v>
      </c>
      <c r="AC149" s="120">
        <v>59450</v>
      </c>
      <c r="AD149" s="120">
        <v>12164</v>
      </c>
      <c r="AE149" s="120">
        <v>46460</v>
      </c>
      <c r="AF149" s="120">
        <v>8227</v>
      </c>
      <c r="AG149" s="120">
        <v>25921</v>
      </c>
      <c r="AH149" s="120">
        <v>34488</v>
      </c>
      <c r="AI149" s="120">
        <v>1507</v>
      </c>
      <c r="AJ149" s="120">
        <v>9220</v>
      </c>
      <c r="AK149" s="120">
        <v>43372</v>
      </c>
      <c r="AL149" s="120">
        <v>32973</v>
      </c>
      <c r="AM149" s="131">
        <v>76995</v>
      </c>
    </row>
    <row r="150" spans="1:39" ht="15.75" x14ac:dyDescent="0.25">
      <c r="A150">
        <v>141</v>
      </c>
      <c r="B150" t="s">
        <v>238</v>
      </c>
      <c r="C150" t="s">
        <v>247</v>
      </c>
      <c r="D150" t="s">
        <v>248</v>
      </c>
      <c r="E150" t="s">
        <v>369</v>
      </c>
      <c r="F150" t="s">
        <v>370</v>
      </c>
      <c r="G150">
        <v>118084</v>
      </c>
      <c r="H150" t="s">
        <v>327</v>
      </c>
      <c r="I150" s="120">
        <v>17803</v>
      </c>
      <c r="J150" s="120">
        <v>1849</v>
      </c>
      <c r="K150" s="120">
        <v>0</v>
      </c>
      <c r="L150" s="120">
        <v>0</v>
      </c>
      <c r="M150" s="120">
        <v>6214</v>
      </c>
      <c r="N150" s="120">
        <v>23617</v>
      </c>
      <c r="O150" s="121">
        <f t="shared" si="3"/>
        <v>49483</v>
      </c>
      <c r="P150" s="120">
        <v>47634</v>
      </c>
      <c r="Q150" s="120">
        <v>37000</v>
      </c>
      <c r="R150" s="120">
        <v>20832</v>
      </c>
      <c r="S150" s="120">
        <v>31102</v>
      </c>
      <c r="T150" s="120">
        <v>12946</v>
      </c>
      <c r="U150" s="120">
        <v>20375</v>
      </c>
      <c r="V150" s="120">
        <v>4763</v>
      </c>
      <c r="W150" s="120">
        <v>28660</v>
      </c>
      <c r="X150" s="120">
        <v>8934</v>
      </c>
      <c r="Y150" s="120">
        <v>44300</v>
      </c>
      <c r="Z150" s="120">
        <v>34558</v>
      </c>
      <c r="AA150" s="122">
        <v>49482.830127352725</v>
      </c>
      <c r="AB150" s="120">
        <v>19054</v>
      </c>
      <c r="AC150" s="120">
        <v>27050</v>
      </c>
      <c r="AD150" s="120">
        <v>6567</v>
      </c>
      <c r="AE150" s="120">
        <v>24589</v>
      </c>
      <c r="AF150" s="120">
        <v>10798</v>
      </c>
      <c r="AG150" s="120">
        <v>13855</v>
      </c>
      <c r="AH150" s="120">
        <v>3334</v>
      </c>
      <c r="AI150" s="120">
        <v>14617</v>
      </c>
      <c r="AJ150" s="120">
        <v>7147</v>
      </c>
      <c r="AK150" s="120">
        <v>26579</v>
      </c>
      <c r="AL150" s="120">
        <v>19774</v>
      </c>
      <c r="AM150" s="131">
        <v>42646</v>
      </c>
    </row>
    <row r="151" spans="1:39" ht="15.75" x14ac:dyDescent="0.25">
      <c r="A151">
        <v>142</v>
      </c>
      <c r="B151" t="s">
        <v>238</v>
      </c>
      <c r="C151" t="s">
        <v>247</v>
      </c>
      <c r="D151" t="s">
        <v>248</v>
      </c>
      <c r="E151" t="s">
        <v>373</v>
      </c>
      <c r="F151" t="s">
        <v>370</v>
      </c>
      <c r="G151">
        <v>109052</v>
      </c>
      <c r="H151" t="s">
        <v>327</v>
      </c>
      <c r="I151" s="120">
        <v>15135</v>
      </c>
      <c r="J151" s="120">
        <v>1384</v>
      </c>
      <c r="K151" s="120">
        <v>0</v>
      </c>
      <c r="L151" s="120">
        <v>0</v>
      </c>
      <c r="M151" s="120">
        <v>5282</v>
      </c>
      <c r="N151" s="120">
        <v>21810</v>
      </c>
      <c r="O151" s="121">
        <f t="shared" si="3"/>
        <v>43611</v>
      </c>
      <c r="P151" s="120">
        <v>42227</v>
      </c>
      <c r="Q151" s="120">
        <v>35000</v>
      </c>
      <c r="R151" s="120">
        <v>17932</v>
      </c>
      <c r="S151" s="120">
        <v>26960</v>
      </c>
      <c r="T151" s="120">
        <v>0</v>
      </c>
      <c r="U151" s="120">
        <v>17494</v>
      </c>
      <c r="V151" s="120">
        <v>4223</v>
      </c>
      <c r="W151" s="120">
        <v>1457</v>
      </c>
      <c r="X151" s="120">
        <v>7927</v>
      </c>
      <c r="Y151" s="120">
        <v>39272</v>
      </c>
      <c r="Z151" s="120">
        <v>30339</v>
      </c>
      <c r="AA151" s="122">
        <v>43610.895642162941</v>
      </c>
      <c r="AB151" s="120">
        <v>16891</v>
      </c>
      <c r="AC151" s="120">
        <v>31150</v>
      </c>
      <c r="AD151" s="120">
        <v>5653</v>
      </c>
      <c r="AE151" s="120">
        <v>21060</v>
      </c>
      <c r="AF151" s="120">
        <v>0</v>
      </c>
      <c r="AG151" s="120">
        <v>11896</v>
      </c>
      <c r="AH151" s="120">
        <v>2958</v>
      </c>
      <c r="AI151" s="120">
        <v>743</v>
      </c>
      <c r="AJ151" s="120">
        <v>6341</v>
      </c>
      <c r="AK151" s="120">
        <v>23562</v>
      </c>
      <c r="AL151" s="120">
        <v>17445</v>
      </c>
      <c r="AM151" s="131">
        <v>37204</v>
      </c>
    </row>
    <row r="152" spans="1:39" ht="15.75" x14ac:dyDescent="0.25">
      <c r="A152">
        <v>143</v>
      </c>
      <c r="B152" t="s">
        <v>238</v>
      </c>
      <c r="C152" t="s">
        <v>247</v>
      </c>
      <c r="D152" t="s">
        <v>248</v>
      </c>
      <c r="E152" t="s">
        <v>369</v>
      </c>
      <c r="F152" t="s">
        <v>372</v>
      </c>
      <c r="G152">
        <v>9992</v>
      </c>
      <c r="H152" t="s">
        <v>327</v>
      </c>
      <c r="I152" s="120">
        <v>1439</v>
      </c>
      <c r="J152" s="120">
        <v>161</v>
      </c>
      <c r="K152" s="120">
        <v>0</v>
      </c>
      <c r="L152" s="120">
        <v>0</v>
      </c>
      <c r="M152" s="120">
        <v>502</v>
      </c>
      <c r="N152" s="120">
        <v>1998</v>
      </c>
      <c r="O152" s="121">
        <f t="shared" si="3"/>
        <v>4100</v>
      </c>
      <c r="P152" s="120">
        <v>3939</v>
      </c>
      <c r="Q152" s="120">
        <v>0</v>
      </c>
      <c r="R152" s="120">
        <v>1695</v>
      </c>
      <c r="S152" s="120">
        <v>2541</v>
      </c>
      <c r="T152" s="120">
        <v>0</v>
      </c>
      <c r="U152" s="120">
        <v>1656</v>
      </c>
      <c r="V152" s="120">
        <v>0</v>
      </c>
      <c r="W152" s="120">
        <v>2352</v>
      </c>
      <c r="X152" s="120">
        <v>761</v>
      </c>
      <c r="Y152" s="120">
        <v>3664</v>
      </c>
      <c r="Z152" s="120">
        <v>2958</v>
      </c>
      <c r="AA152" s="122">
        <v>4100.4302594354358</v>
      </c>
      <c r="AB152" s="120">
        <v>1576</v>
      </c>
      <c r="AC152" s="120">
        <v>0</v>
      </c>
      <c r="AD152" s="120">
        <v>535</v>
      </c>
      <c r="AE152" s="120">
        <v>1995</v>
      </c>
      <c r="AF152" s="120">
        <v>0</v>
      </c>
      <c r="AG152" s="120">
        <v>1126</v>
      </c>
      <c r="AH152" s="120">
        <v>0</v>
      </c>
      <c r="AI152" s="120">
        <v>1200</v>
      </c>
      <c r="AJ152" s="120">
        <v>609</v>
      </c>
      <c r="AK152" s="120">
        <v>2198</v>
      </c>
      <c r="AL152" s="120">
        <v>1707</v>
      </c>
      <c r="AM152" s="131">
        <v>3059</v>
      </c>
    </row>
    <row r="153" spans="1:39" ht="15.75" x14ac:dyDescent="0.25">
      <c r="A153">
        <v>144</v>
      </c>
      <c r="B153" t="s">
        <v>238</v>
      </c>
      <c r="C153" t="s">
        <v>247</v>
      </c>
      <c r="D153" t="s">
        <v>248</v>
      </c>
      <c r="E153" t="s">
        <v>373</v>
      </c>
      <c r="F153" t="s">
        <v>372</v>
      </c>
      <c r="G153">
        <v>9314</v>
      </c>
      <c r="H153" t="s">
        <v>327</v>
      </c>
      <c r="I153" s="120">
        <v>1679</v>
      </c>
      <c r="J153" s="120">
        <v>194</v>
      </c>
      <c r="K153" s="120">
        <v>0</v>
      </c>
      <c r="L153" s="120">
        <v>0</v>
      </c>
      <c r="M153" s="120">
        <v>586</v>
      </c>
      <c r="N153" s="120">
        <v>1863</v>
      </c>
      <c r="O153" s="121">
        <f t="shared" si="3"/>
        <v>4322</v>
      </c>
      <c r="P153" s="120">
        <v>4128</v>
      </c>
      <c r="Q153" s="120">
        <v>0</v>
      </c>
      <c r="R153" s="120">
        <v>1918</v>
      </c>
      <c r="S153" s="120">
        <v>2824</v>
      </c>
      <c r="T153" s="120">
        <v>0</v>
      </c>
      <c r="U153" s="120">
        <v>1885</v>
      </c>
      <c r="V153" s="120">
        <v>0</v>
      </c>
      <c r="W153" s="120">
        <v>150</v>
      </c>
      <c r="X153" s="120">
        <v>753</v>
      </c>
      <c r="Y153" s="120">
        <v>3838</v>
      </c>
      <c r="Z153" s="120">
        <v>3175</v>
      </c>
      <c r="AA153" s="122">
        <v>4321.9101730462025</v>
      </c>
      <c r="AB153" s="120">
        <v>1651</v>
      </c>
      <c r="AC153" s="120">
        <v>0</v>
      </c>
      <c r="AD153" s="120">
        <v>604</v>
      </c>
      <c r="AE153" s="120">
        <v>2287</v>
      </c>
      <c r="AF153" s="120">
        <v>0</v>
      </c>
      <c r="AG153" s="120">
        <v>1282</v>
      </c>
      <c r="AH153" s="120">
        <v>0</v>
      </c>
      <c r="AI153" s="120">
        <v>77</v>
      </c>
      <c r="AJ153" s="120">
        <v>602</v>
      </c>
      <c r="AK153" s="120">
        <v>2303</v>
      </c>
      <c r="AL153" s="120">
        <v>1808</v>
      </c>
      <c r="AM153" s="131">
        <v>3313</v>
      </c>
    </row>
    <row r="154" spans="1:39" ht="15.75" x14ac:dyDescent="0.25">
      <c r="A154">
        <v>145</v>
      </c>
      <c r="B154" t="s">
        <v>238</v>
      </c>
      <c r="C154" t="s">
        <v>249</v>
      </c>
      <c r="D154" t="s">
        <v>250</v>
      </c>
      <c r="E154" t="s">
        <v>369</v>
      </c>
      <c r="F154" t="s">
        <v>371</v>
      </c>
      <c r="G154">
        <v>298931</v>
      </c>
      <c r="H154" t="s">
        <v>327</v>
      </c>
      <c r="I154" s="120">
        <v>18002</v>
      </c>
      <c r="J154" s="120">
        <v>22384</v>
      </c>
      <c r="K154" s="120">
        <v>0</v>
      </c>
      <c r="L154" s="120">
        <v>0</v>
      </c>
      <c r="M154" s="120">
        <v>9379</v>
      </c>
      <c r="N154" s="120">
        <v>44840</v>
      </c>
      <c r="O154" s="121">
        <f t="shared" si="3"/>
        <v>94605</v>
      </c>
      <c r="P154" s="120">
        <v>72221</v>
      </c>
      <c r="Q154" s="120">
        <v>61540</v>
      </c>
      <c r="R154" s="120">
        <v>48280</v>
      </c>
      <c r="S154" s="120">
        <v>40833</v>
      </c>
      <c r="T154" s="120">
        <v>18279</v>
      </c>
      <c r="U154" s="120">
        <v>25020</v>
      </c>
      <c r="V154" s="120">
        <v>47750</v>
      </c>
      <c r="W154" s="120">
        <v>39841</v>
      </c>
      <c r="X154" s="120">
        <v>35836</v>
      </c>
      <c r="Y154" s="120">
        <v>58499</v>
      </c>
      <c r="Z154" s="120">
        <v>50262</v>
      </c>
      <c r="AA154" s="122">
        <v>94604.953754456918</v>
      </c>
      <c r="AB154" s="120">
        <v>28889</v>
      </c>
      <c r="AC154" s="120">
        <v>58450</v>
      </c>
      <c r="AD154" s="120">
        <v>12071</v>
      </c>
      <c r="AE154" s="120">
        <v>29072</v>
      </c>
      <c r="AF154" s="120">
        <v>11707</v>
      </c>
      <c r="AG154" s="120">
        <v>17013</v>
      </c>
      <c r="AH154" s="120">
        <v>33188</v>
      </c>
      <c r="AI154" s="120">
        <v>20319</v>
      </c>
      <c r="AJ154" s="120">
        <v>28669</v>
      </c>
      <c r="AK154" s="120">
        <v>35099</v>
      </c>
      <c r="AL154" s="120">
        <v>35013</v>
      </c>
      <c r="AM154" s="131">
        <v>88890</v>
      </c>
    </row>
    <row r="155" spans="1:39" ht="15.75" x14ac:dyDescent="0.25">
      <c r="A155">
        <v>146</v>
      </c>
      <c r="B155" t="s">
        <v>238</v>
      </c>
      <c r="C155" t="s">
        <v>249</v>
      </c>
      <c r="D155" t="s">
        <v>250</v>
      </c>
      <c r="E155" t="s">
        <v>373</v>
      </c>
      <c r="F155" t="s">
        <v>371</v>
      </c>
      <c r="G155">
        <v>312334</v>
      </c>
      <c r="H155" t="s">
        <v>327</v>
      </c>
      <c r="I155" s="120">
        <v>20213</v>
      </c>
      <c r="J155" s="120">
        <v>22685</v>
      </c>
      <c r="K155" s="120">
        <v>0</v>
      </c>
      <c r="L155" s="120">
        <v>0</v>
      </c>
      <c r="M155" s="120">
        <v>10531</v>
      </c>
      <c r="N155" s="120">
        <v>46850</v>
      </c>
      <c r="O155" s="121">
        <f t="shared" si="3"/>
        <v>100279</v>
      </c>
      <c r="P155" s="120">
        <v>77594</v>
      </c>
      <c r="Q155" s="120">
        <v>69300</v>
      </c>
      <c r="R155" s="120">
        <v>51849</v>
      </c>
      <c r="S155" s="120">
        <v>44799</v>
      </c>
      <c r="T155" s="120">
        <v>17562</v>
      </c>
      <c r="U155" s="120">
        <v>27743</v>
      </c>
      <c r="V155" s="120">
        <v>51348</v>
      </c>
      <c r="W155" s="120">
        <v>2475</v>
      </c>
      <c r="X155" s="120">
        <v>36740</v>
      </c>
      <c r="Y155" s="120">
        <v>62852</v>
      </c>
      <c r="Z155" s="120">
        <v>54574</v>
      </c>
      <c r="AA155" s="122">
        <v>100279.18996416725</v>
      </c>
      <c r="AB155" s="120">
        <v>31037</v>
      </c>
      <c r="AC155" s="120">
        <v>67450</v>
      </c>
      <c r="AD155" s="120">
        <v>12962</v>
      </c>
      <c r="AE155" s="120">
        <v>32328</v>
      </c>
      <c r="AF155" s="120">
        <v>11248</v>
      </c>
      <c r="AG155" s="120">
        <v>18866</v>
      </c>
      <c r="AH155" s="120">
        <v>35667</v>
      </c>
      <c r="AI155" s="120">
        <v>1262</v>
      </c>
      <c r="AJ155" s="120">
        <v>29392</v>
      </c>
      <c r="AK155" s="120">
        <v>37711</v>
      </c>
      <c r="AL155" s="120">
        <v>38085</v>
      </c>
      <c r="AM155" s="131">
        <v>93571</v>
      </c>
    </row>
    <row r="156" spans="1:39" ht="15.75" x14ac:dyDescent="0.25">
      <c r="A156">
        <v>147</v>
      </c>
      <c r="B156" t="s">
        <v>238</v>
      </c>
      <c r="C156" t="s">
        <v>249</v>
      </c>
      <c r="D156" t="s">
        <v>250</v>
      </c>
      <c r="E156" t="s">
        <v>369</v>
      </c>
      <c r="F156" t="s">
        <v>370</v>
      </c>
      <c r="G156">
        <v>237635</v>
      </c>
      <c r="H156" t="s">
        <v>327</v>
      </c>
      <c r="I156" s="120">
        <v>10398</v>
      </c>
      <c r="J156" s="120">
        <v>14656</v>
      </c>
      <c r="K156" s="120">
        <v>0</v>
      </c>
      <c r="L156" s="120">
        <v>0</v>
      </c>
      <c r="M156" s="120">
        <v>5418</v>
      </c>
      <c r="N156" s="120">
        <v>35645</v>
      </c>
      <c r="O156" s="121">
        <f t="shared" si="3"/>
        <v>66117</v>
      </c>
      <c r="P156" s="120">
        <v>51461</v>
      </c>
      <c r="Q156" s="120">
        <v>34022</v>
      </c>
      <c r="R156" s="120">
        <v>34467</v>
      </c>
      <c r="S156" s="120">
        <v>26510</v>
      </c>
      <c r="T156" s="120">
        <v>18546</v>
      </c>
      <c r="U156" s="120">
        <v>15428</v>
      </c>
      <c r="V156" s="120">
        <v>5147</v>
      </c>
      <c r="W156" s="120">
        <v>26910</v>
      </c>
      <c r="X156" s="120">
        <v>25350</v>
      </c>
      <c r="Y156" s="120">
        <v>41684</v>
      </c>
      <c r="Z156" s="120">
        <v>34069</v>
      </c>
      <c r="AA156" s="122">
        <v>66117.111726358358</v>
      </c>
      <c r="AB156" s="120">
        <v>20584</v>
      </c>
      <c r="AC156" s="120">
        <v>32050</v>
      </c>
      <c r="AD156" s="120">
        <v>8617</v>
      </c>
      <c r="AE156" s="120">
        <v>17670</v>
      </c>
      <c r="AF156" s="120">
        <v>13439</v>
      </c>
      <c r="AG156" s="120">
        <v>10490</v>
      </c>
      <c r="AH156" s="120">
        <v>3641</v>
      </c>
      <c r="AI156" s="120">
        <v>13725</v>
      </c>
      <c r="AJ156" s="120">
        <v>20280</v>
      </c>
      <c r="AK156" s="120">
        <v>25010</v>
      </c>
      <c r="AL156" s="120">
        <v>23549</v>
      </c>
      <c r="AM156" s="131">
        <v>51625</v>
      </c>
    </row>
    <row r="157" spans="1:39" ht="15.75" x14ac:dyDescent="0.25">
      <c r="A157">
        <v>148</v>
      </c>
      <c r="B157" t="s">
        <v>238</v>
      </c>
      <c r="C157" t="s">
        <v>249</v>
      </c>
      <c r="D157" t="s">
        <v>250</v>
      </c>
      <c r="E157" t="s">
        <v>373</v>
      </c>
      <c r="F157" t="s">
        <v>370</v>
      </c>
      <c r="G157">
        <v>219459</v>
      </c>
      <c r="H157" t="s">
        <v>327</v>
      </c>
      <c r="I157" s="120">
        <v>8839</v>
      </c>
      <c r="J157" s="120">
        <v>9200</v>
      </c>
      <c r="K157" s="120">
        <v>0</v>
      </c>
      <c r="L157" s="120">
        <v>0</v>
      </c>
      <c r="M157" s="120">
        <v>4605</v>
      </c>
      <c r="N157" s="120">
        <v>32919</v>
      </c>
      <c r="O157" s="121">
        <f t="shared" si="3"/>
        <v>55563</v>
      </c>
      <c r="P157" s="120">
        <v>46363</v>
      </c>
      <c r="Q157" s="120">
        <v>43300</v>
      </c>
      <c r="R157" s="120">
        <v>31068</v>
      </c>
      <c r="S157" s="120">
        <v>23320</v>
      </c>
      <c r="T157" s="120">
        <v>0</v>
      </c>
      <c r="U157" s="120">
        <v>13375</v>
      </c>
      <c r="V157" s="120">
        <v>4636</v>
      </c>
      <c r="W157" s="120">
        <v>1330</v>
      </c>
      <c r="X157" s="120">
        <v>19076</v>
      </c>
      <c r="Y157" s="120">
        <v>37554</v>
      </c>
      <c r="Z157" s="120">
        <v>30314</v>
      </c>
      <c r="AA157" s="122">
        <v>55562.968239228001</v>
      </c>
      <c r="AB157" s="120">
        <v>18546</v>
      </c>
      <c r="AC157" s="120">
        <v>35150</v>
      </c>
      <c r="AD157" s="120">
        <v>7767</v>
      </c>
      <c r="AE157" s="120">
        <v>15256</v>
      </c>
      <c r="AF157" s="120">
        <v>0</v>
      </c>
      <c r="AG157" s="120">
        <v>9095</v>
      </c>
      <c r="AH157" s="120">
        <v>3284</v>
      </c>
      <c r="AI157" s="120">
        <v>678</v>
      </c>
      <c r="AJ157" s="120">
        <v>15261</v>
      </c>
      <c r="AK157" s="120">
        <v>22533</v>
      </c>
      <c r="AL157" s="120">
        <v>20911</v>
      </c>
      <c r="AM157" s="131">
        <v>45653</v>
      </c>
    </row>
    <row r="158" spans="1:39" ht="15.75" x14ac:dyDescent="0.25">
      <c r="A158">
        <v>149</v>
      </c>
      <c r="B158" t="s">
        <v>238</v>
      </c>
      <c r="C158" t="s">
        <v>249</v>
      </c>
      <c r="D158" t="s">
        <v>250</v>
      </c>
      <c r="E158" t="s">
        <v>369</v>
      </c>
      <c r="F158" t="s">
        <v>372</v>
      </c>
      <c r="G158">
        <v>20108</v>
      </c>
      <c r="H158" t="s">
        <v>327</v>
      </c>
      <c r="I158" s="120">
        <v>840</v>
      </c>
      <c r="J158" s="120">
        <v>1822</v>
      </c>
      <c r="K158" s="120">
        <v>0</v>
      </c>
      <c r="L158" s="120">
        <v>0</v>
      </c>
      <c r="M158" s="120">
        <v>438</v>
      </c>
      <c r="N158" s="120">
        <v>3016</v>
      </c>
      <c r="O158" s="121">
        <f t="shared" si="3"/>
        <v>6116</v>
      </c>
      <c r="P158" s="120">
        <v>4294</v>
      </c>
      <c r="Q158" s="120">
        <v>0</v>
      </c>
      <c r="R158" s="120">
        <v>2877</v>
      </c>
      <c r="S158" s="120">
        <v>2183</v>
      </c>
      <c r="T158" s="120">
        <v>0</v>
      </c>
      <c r="U158" s="120">
        <v>1261</v>
      </c>
      <c r="V158" s="120">
        <v>0</v>
      </c>
      <c r="W158" s="120">
        <v>2228</v>
      </c>
      <c r="X158" s="120">
        <v>2727</v>
      </c>
      <c r="Y158" s="120">
        <v>3478</v>
      </c>
      <c r="Z158" s="120">
        <v>2985</v>
      </c>
      <c r="AA158" s="122">
        <v>6115.8453346460192</v>
      </c>
      <c r="AB158" s="120">
        <v>1717</v>
      </c>
      <c r="AC158" s="120">
        <v>0</v>
      </c>
      <c r="AD158" s="120">
        <v>719</v>
      </c>
      <c r="AE158" s="120">
        <v>1439</v>
      </c>
      <c r="AF158" s="120">
        <v>0</v>
      </c>
      <c r="AG158" s="120">
        <v>856</v>
      </c>
      <c r="AH158" s="120">
        <v>0</v>
      </c>
      <c r="AI158" s="120">
        <v>1137</v>
      </c>
      <c r="AJ158" s="120">
        <v>2182</v>
      </c>
      <c r="AK158" s="120">
        <v>2087</v>
      </c>
      <c r="AL158" s="120">
        <v>2057</v>
      </c>
      <c r="AM158" s="131">
        <v>4092</v>
      </c>
    </row>
    <row r="159" spans="1:39" ht="15.75" x14ac:dyDescent="0.25">
      <c r="A159">
        <v>150</v>
      </c>
      <c r="B159" t="s">
        <v>238</v>
      </c>
      <c r="C159" t="s">
        <v>249</v>
      </c>
      <c r="D159" t="s">
        <v>250</v>
      </c>
      <c r="E159" t="s">
        <v>373</v>
      </c>
      <c r="F159" t="s">
        <v>372</v>
      </c>
      <c r="G159">
        <v>18744</v>
      </c>
      <c r="H159" t="s">
        <v>327</v>
      </c>
      <c r="I159" s="120">
        <v>980</v>
      </c>
      <c r="J159" s="120">
        <v>1521</v>
      </c>
      <c r="K159" s="120">
        <v>0</v>
      </c>
      <c r="L159" s="120">
        <v>0</v>
      </c>
      <c r="M159" s="120">
        <v>511</v>
      </c>
      <c r="N159" s="120">
        <v>2812</v>
      </c>
      <c r="O159" s="121">
        <f t="shared" si="3"/>
        <v>5824</v>
      </c>
      <c r="P159" s="120">
        <v>4303</v>
      </c>
      <c r="Q159" s="120">
        <v>0</v>
      </c>
      <c r="R159" s="120">
        <v>2879</v>
      </c>
      <c r="S159" s="120">
        <v>2334</v>
      </c>
      <c r="T159" s="120">
        <v>0</v>
      </c>
      <c r="U159" s="120">
        <v>1399</v>
      </c>
      <c r="V159" s="120">
        <v>0</v>
      </c>
      <c r="W159" s="120">
        <v>131</v>
      </c>
      <c r="X159" s="120">
        <v>2364</v>
      </c>
      <c r="Y159" s="120">
        <v>3485</v>
      </c>
      <c r="Z159" s="120">
        <v>3093</v>
      </c>
      <c r="AA159" s="122">
        <v>5823.5809811434556</v>
      </c>
      <c r="AB159" s="120">
        <v>1721</v>
      </c>
      <c r="AC159" s="120">
        <v>0</v>
      </c>
      <c r="AD159" s="120">
        <v>720</v>
      </c>
      <c r="AE159" s="120">
        <v>1616</v>
      </c>
      <c r="AF159" s="120">
        <v>0</v>
      </c>
      <c r="AG159" s="120">
        <v>952</v>
      </c>
      <c r="AH159" s="120">
        <v>0</v>
      </c>
      <c r="AI159" s="120">
        <v>67</v>
      </c>
      <c r="AJ159" s="120">
        <v>1892</v>
      </c>
      <c r="AK159" s="120">
        <v>2090</v>
      </c>
      <c r="AL159" s="120">
        <v>2141</v>
      </c>
      <c r="AM159" s="131">
        <v>3946</v>
      </c>
    </row>
    <row r="160" spans="1:39" ht="15.75" x14ac:dyDescent="0.25">
      <c r="A160">
        <v>151</v>
      </c>
      <c r="B160" t="s">
        <v>4</v>
      </c>
      <c r="C160" t="s">
        <v>251</v>
      </c>
      <c r="D160" t="s">
        <v>252</v>
      </c>
      <c r="E160" t="s">
        <v>369</v>
      </c>
      <c r="F160" t="s">
        <v>371</v>
      </c>
      <c r="G160">
        <v>89002</v>
      </c>
      <c r="H160" t="s">
        <v>328</v>
      </c>
      <c r="I160" s="120">
        <v>5834</v>
      </c>
      <c r="J160" s="120">
        <v>0</v>
      </c>
      <c r="K160" s="120">
        <v>0</v>
      </c>
      <c r="L160" s="120">
        <v>0</v>
      </c>
      <c r="M160" s="120">
        <v>0</v>
      </c>
      <c r="N160" s="120">
        <v>8900</v>
      </c>
      <c r="O160" s="121">
        <f t="shared" si="3"/>
        <v>14734</v>
      </c>
      <c r="P160" s="120">
        <v>14734</v>
      </c>
      <c r="Q160" s="120">
        <v>10903.16</v>
      </c>
      <c r="R160" s="120">
        <v>16110</v>
      </c>
      <c r="S160" s="120">
        <v>4252</v>
      </c>
      <c r="T160" s="120">
        <v>0</v>
      </c>
      <c r="U160" s="120">
        <v>890</v>
      </c>
      <c r="V160" s="120">
        <v>4974</v>
      </c>
      <c r="W160" s="120">
        <v>6447</v>
      </c>
      <c r="X160" s="120">
        <v>0</v>
      </c>
      <c r="Y160" s="120">
        <v>7046</v>
      </c>
      <c r="Z160" s="120">
        <v>2427</v>
      </c>
      <c r="AA160" s="122">
        <v>14734.055416834475</v>
      </c>
      <c r="AB160" s="120">
        <v>0</v>
      </c>
      <c r="AC160" s="120">
        <v>3275</v>
      </c>
      <c r="AD160" s="120">
        <v>4028</v>
      </c>
      <c r="AE160" s="120">
        <v>2126</v>
      </c>
      <c r="AF160" s="120">
        <v>0</v>
      </c>
      <c r="AG160" s="120">
        <v>605</v>
      </c>
      <c r="AH160" s="120">
        <v>2686</v>
      </c>
      <c r="AI160" s="120">
        <v>3481</v>
      </c>
      <c r="AJ160" s="120">
        <v>0</v>
      </c>
      <c r="AK160" s="120">
        <v>353</v>
      </c>
      <c r="AL160" s="120">
        <v>985</v>
      </c>
      <c r="AM160" s="131">
        <v>5089</v>
      </c>
    </row>
    <row r="161" spans="1:39" ht="15.75" x14ac:dyDescent="0.25">
      <c r="A161">
        <v>152</v>
      </c>
      <c r="B161" t="s">
        <v>4</v>
      </c>
      <c r="C161" t="s">
        <v>251</v>
      </c>
      <c r="D161" t="s">
        <v>252</v>
      </c>
      <c r="E161" t="s">
        <v>373</v>
      </c>
      <c r="F161" t="s">
        <v>371</v>
      </c>
      <c r="G161">
        <v>90824</v>
      </c>
      <c r="H161" t="s">
        <v>328</v>
      </c>
      <c r="I161" s="120">
        <v>5971</v>
      </c>
      <c r="J161" s="120">
        <v>0</v>
      </c>
      <c r="K161" s="120">
        <v>0</v>
      </c>
      <c r="L161" s="120">
        <v>0</v>
      </c>
      <c r="M161" s="120">
        <v>0</v>
      </c>
      <c r="N161" s="120">
        <v>9082</v>
      </c>
      <c r="O161" s="121">
        <f t="shared" si="3"/>
        <v>15053</v>
      </c>
      <c r="P161" s="120">
        <v>15053</v>
      </c>
      <c r="Q161" s="120">
        <v>11139.220000000001</v>
      </c>
      <c r="R161" s="120">
        <v>16457</v>
      </c>
      <c r="S161" s="120">
        <v>4348</v>
      </c>
      <c r="T161" s="120">
        <v>0</v>
      </c>
      <c r="U161" s="120">
        <v>908</v>
      </c>
      <c r="V161" s="120">
        <v>5088</v>
      </c>
      <c r="W161" s="120">
        <v>1051</v>
      </c>
      <c r="X161" s="120">
        <v>0</v>
      </c>
      <c r="Y161" s="120">
        <v>7203</v>
      </c>
      <c r="Z161" s="120">
        <v>2480</v>
      </c>
      <c r="AA161" s="122">
        <v>15052.729283337219</v>
      </c>
      <c r="AB161" s="120">
        <v>0</v>
      </c>
      <c r="AC161" s="120">
        <v>2770</v>
      </c>
      <c r="AD161" s="120">
        <v>4114</v>
      </c>
      <c r="AE161" s="120">
        <v>2174</v>
      </c>
      <c r="AF161" s="120">
        <v>0</v>
      </c>
      <c r="AG161" s="120">
        <v>618</v>
      </c>
      <c r="AH161" s="120">
        <v>2747</v>
      </c>
      <c r="AI161" s="120">
        <v>567</v>
      </c>
      <c r="AJ161" s="120">
        <v>0</v>
      </c>
      <c r="AK161" s="120">
        <v>360</v>
      </c>
      <c r="AL161" s="120">
        <v>1412</v>
      </c>
      <c r="AM161" s="131">
        <v>4878</v>
      </c>
    </row>
    <row r="162" spans="1:39" ht="15.75" x14ac:dyDescent="0.25">
      <c r="A162">
        <v>153</v>
      </c>
      <c r="B162" t="s">
        <v>4</v>
      </c>
      <c r="C162" t="s">
        <v>251</v>
      </c>
      <c r="D162" t="s">
        <v>252</v>
      </c>
      <c r="E162" t="s">
        <v>369</v>
      </c>
      <c r="F162" t="s">
        <v>370</v>
      </c>
      <c r="G162">
        <v>127338</v>
      </c>
      <c r="H162" t="s">
        <v>328</v>
      </c>
      <c r="I162" s="120">
        <v>8169</v>
      </c>
      <c r="J162" s="120">
        <v>0</v>
      </c>
      <c r="K162" s="120">
        <v>0</v>
      </c>
      <c r="L162" s="120">
        <v>0</v>
      </c>
      <c r="M162" s="120">
        <v>0</v>
      </c>
      <c r="N162" s="120">
        <v>12734</v>
      </c>
      <c r="O162" s="121">
        <f t="shared" si="3"/>
        <v>20903</v>
      </c>
      <c r="P162" s="120">
        <v>20903</v>
      </c>
      <c r="Q162" s="120">
        <v>4180.6000000000004</v>
      </c>
      <c r="R162" s="120">
        <v>22871</v>
      </c>
      <c r="S162" s="120">
        <v>5994</v>
      </c>
      <c r="T162" s="120">
        <v>0</v>
      </c>
      <c r="U162" s="120">
        <v>1273</v>
      </c>
      <c r="V162" s="120">
        <v>2090</v>
      </c>
      <c r="W162" s="120">
        <v>8265</v>
      </c>
      <c r="X162" s="120">
        <v>0</v>
      </c>
      <c r="Y162" s="120">
        <v>9947</v>
      </c>
      <c r="Z162" s="120">
        <v>3434</v>
      </c>
      <c r="AA162" s="122">
        <v>20902.865010492402</v>
      </c>
      <c r="AB162" s="120">
        <v>0</v>
      </c>
      <c r="AC162" s="120">
        <v>1200</v>
      </c>
      <c r="AD162" s="120">
        <v>5717</v>
      </c>
      <c r="AE162" s="120">
        <v>2997</v>
      </c>
      <c r="AF162" s="120">
        <v>0</v>
      </c>
      <c r="AG162" s="120">
        <v>866</v>
      </c>
      <c r="AH162" s="120">
        <v>1129</v>
      </c>
      <c r="AI162" s="120">
        <v>4463</v>
      </c>
      <c r="AJ162" s="120">
        <v>0</v>
      </c>
      <c r="AK162" s="120">
        <v>497</v>
      </c>
      <c r="AL162" s="120">
        <v>1933</v>
      </c>
      <c r="AM162" s="131">
        <v>6763</v>
      </c>
    </row>
    <row r="163" spans="1:39" ht="15.75" x14ac:dyDescent="0.25">
      <c r="A163">
        <v>154</v>
      </c>
      <c r="B163" t="s">
        <v>4</v>
      </c>
      <c r="C163" t="s">
        <v>251</v>
      </c>
      <c r="D163" t="s">
        <v>252</v>
      </c>
      <c r="E163" t="s">
        <v>373</v>
      </c>
      <c r="F163" t="s">
        <v>370</v>
      </c>
      <c r="G163">
        <v>127895</v>
      </c>
      <c r="H163" t="s">
        <v>328</v>
      </c>
      <c r="I163" s="120">
        <v>8200</v>
      </c>
      <c r="J163" s="120">
        <v>0</v>
      </c>
      <c r="K163" s="120">
        <v>0</v>
      </c>
      <c r="L163" s="120">
        <v>0</v>
      </c>
      <c r="M163" s="120">
        <v>0</v>
      </c>
      <c r="N163" s="120">
        <v>12790</v>
      </c>
      <c r="O163" s="121">
        <f t="shared" si="3"/>
        <v>20990</v>
      </c>
      <c r="P163" s="120">
        <v>20990</v>
      </c>
      <c r="Q163" s="120">
        <v>4198</v>
      </c>
      <c r="R163" s="120">
        <v>22967</v>
      </c>
      <c r="S163" s="120">
        <v>6018</v>
      </c>
      <c r="T163" s="120">
        <v>0</v>
      </c>
      <c r="U163" s="120">
        <v>1279</v>
      </c>
      <c r="V163" s="120">
        <v>2099</v>
      </c>
      <c r="W163" s="120">
        <v>1459</v>
      </c>
      <c r="X163" s="120">
        <v>0</v>
      </c>
      <c r="Y163" s="120">
        <v>9987</v>
      </c>
      <c r="Z163" s="120">
        <v>3449</v>
      </c>
      <c r="AA163" s="122">
        <v>20989.840201793246</v>
      </c>
      <c r="AB163" s="120">
        <v>0</v>
      </c>
      <c r="AC163" s="120">
        <v>800</v>
      </c>
      <c r="AD163" s="120">
        <v>5741</v>
      </c>
      <c r="AE163" s="120">
        <v>3009</v>
      </c>
      <c r="AF163" s="120">
        <v>0</v>
      </c>
      <c r="AG163" s="120">
        <v>870</v>
      </c>
      <c r="AH163" s="120">
        <v>1134</v>
      </c>
      <c r="AI163" s="120">
        <v>788</v>
      </c>
      <c r="AJ163" s="120">
        <v>0</v>
      </c>
      <c r="AK163" s="120">
        <v>500</v>
      </c>
      <c r="AL163" s="120">
        <v>1939</v>
      </c>
      <c r="AM163" s="131">
        <v>5741</v>
      </c>
    </row>
    <row r="164" spans="1:39" ht="15.75" x14ac:dyDescent="0.25">
      <c r="A164">
        <v>155</v>
      </c>
      <c r="B164" t="s">
        <v>4</v>
      </c>
      <c r="C164" t="s">
        <v>251</v>
      </c>
      <c r="D164" t="s">
        <v>252</v>
      </c>
      <c r="E164" t="s">
        <v>369</v>
      </c>
      <c r="F164" t="s">
        <v>372</v>
      </c>
      <c r="G164">
        <v>13996</v>
      </c>
      <c r="H164" t="s">
        <v>328</v>
      </c>
      <c r="I164" s="120">
        <v>962</v>
      </c>
      <c r="J164" s="120">
        <v>0</v>
      </c>
      <c r="K164" s="120">
        <v>0</v>
      </c>
      <c r="L164" s="120">
        <v>0</v>
      </c>
      <c r="M164" s="120">
        <v>0</v>
      </c>
      <c r="N164" s="120">
        <v>1400</v>
      </c>
      <c r="O164" s="121">
        <f t="shared" si="3"/>
        <v>2362</v>
      </c>
      <c r="P164" s="120">
        <v>2362</v>
      </c>
      <c r="Q164" s="120">
        <v>0</v>
      </c>
      <c r="R164" s="120">
        <v>2578</v>
      </c>
      <c r="S164" s="120">
        <v>691</v>
      </c>
      <c r="T164" s="120">
        <v>0</v>
      </c>
      <c r="U164" s="120">
        <v>140</v>
      </c>
      <c r="V164" s="120">
        <v>0</v>
      </c>
      <c r="W164" s="120">
        <v>953</v>
      </c>
      <c r="X164" s="120">
        <v>0</v>
      </c>
      <c r="Y164" s="120">
        <v>1142</v>
      </c>
      <c r="Z164" s="120">
        <v>412</v>
      </c>
      <c r="AA164" s="122">
        <v>2362.3618034211586</v>
      </c>
      <c r="AB164" s="120">
        <v>0</v>
      </c>
      <c r="AC164" s="120">
        <v>0</v>
      </c>
      <c r="AD164" s="120">
        <v>645</v>
      </c>
      <c r="AE164" s="120">
        <v>345</v>
      </c>
      <c r="AF164" s="120">
        <v>0</v>
      </c>
      <c r="AG164" s="120">
        <v>95</v>
      </c>
      <c r="AH164" s="120">
        <v>0</v>
      </c>
      <c r="AI164" s="120">
        <v>515</v>
      </c>
      <c r="AJ164" s="120">
        <v>0</v>
      </c>
      <c r="AK164" s="120">
        <v>57</v>
      </c>
      <c r="AL164" s="120">
        <v>331</v>
      </c>
      <c r="AM164" s="131">
        <v>768</v>
      </c>
    </row>
    <row r="165" spans="1:39" ht="15.75" x14ac:dyDescent="0.25">
      <c r="A165">
        <v>156</v>
      </c>
      <c r="B165" t="s">
        <v>4</v>
      </c>
      <c r="C165" t="s">
        <v>251</v>
      </c>
      <c r="D165" t="s">
        <v>252</v>
      </c>
      <c r="E165" t="s">
        <v>373</v>
      </c>
      <c r="F165" t="s">
        <v>372</v>
      </c>
      <c r="G165">
        <v>14233</v>
      </c>
      <c r="H165" t="s">
        <v>328</v>
      </c>
      <c r="I165" s="120">
        <v>984</v>
      </c>
      <c r="J165" s="120">
        <v>0</v>
      </c>
      <c r="K165" s="120">
        <v>0</v>
      </c>
      <c r="L165" s="120">
        <v>0</v>
      </c>
      <c r="M165" s="120">
        <v>0</v>
      </c>
      <c r="N165" s="120">
        <v>1423</v>
      </c>
      <c r="O165" s="121">
        <f t="shared" si="3"/>
        <v>2407</v>
      </c>
      <c r="P165" s="120">
        <v>2407</v>
      </c>
      <c r="Q165" s="120">
        <v>0</v>
      </c>
      <c r="R165" s="120">
        <v>2627</v>
      </c>
      <c r="S165" s="120">
        <v>705</v>
      </c>
      <c r="T165" s="120">
        <v>0</v>
      </c>
      <c r="U165" s="120">
        <v>142</v>
      </c>
      <c r="V165" s="120">
        <v>0</v>
      </c>
      <c r="W165" s="120">
        <v>169</v>
      </c>
      <c r="X165" s="120">
        <v>0</v>
      </c>
      <c r="Y165" s="120">
        <v>1165</v>
      </c>
      <c r="Z165" s="120">
        <v>399</v>
      </c>
      <c r="AA165" s="122">
        <v>2406.9482841214999</v>
      </c>
      <c r="AB165" s="120">
        <v>0</v>
      </c>
      <c r="AC165" s="120">
        <v>0</v>
      </c>
      <c r="AD165" s="120">
        <v>657</v>
      </c>
      <c r="AE165" s="120">
        <v>353</v>
      </c>
      <c r="AF165" s="120">
        <v>0</v>
      </c>
      <c r="AG165" s="120">
        <v>97</v>
      </c>
      <c r="AH165" s="120">
        <v>0</v>
      </c>
      <c r="AI165" s="120">
        <v>91</v>
      </c>
      <c r="AJ165" s="120">
        <v>0</v>
      </c>
      <c r="AK165" s="120">
        <v>58</v>
      </c>
      <c r="AL165" s="120">
        <v>233</v>
      </c>
      <c r="AM165" s="131">
        <v>657</v>
      </c>
    </row>
    <row r="166" spans="1:39" ht="15.75" x14ac:dyDescent="0.25">
      <c r="A166">
        <v>157</v>
      </c>
      <c r="B166" t="s">
        <v>4</v>
      </c>
      <c r="C166" t="s">
        <v>253</v>
      </c>
      <c r="D166" t="s">
        <v>254</v>
      </c>
      <c r="E166" t="s">
        <v>369</v>
      </c>
      <c r="F166" t="s">
        <v>371</v>
      </c>
      <c r="G166">
        <v>8163</v>
      </c>
      <c r="H166" t="s">
        <v>328</v>
      </c>
      <c r="I166" s="120">
        <v>0</v>
      </c>
      <c r="J166" s="120">
        <v>0</v>
      </c>
      <c r="K166" s="120">
        <v>0</v>
      </c>
      <c r="L166" s="120">
        <v>0</v>
      </c>
      <c r="M166" s="120">
        <v>0</v>
      </c>
      <c r="N166" s="120">
        <v>0</v>
      </c>
      <c r="O166" s="121">
        <f t="shared" si="3"/>
        <v>0</v>
      </c>
      <c r="P166" s="120">
        <v>0</v>
      </c>
      <c r="Q166" s="120">
        <v>0</v>
      </c>
      <c r="R166" s="120">
        <v>1141</v>
      </c>
      <c r="S166" s="120">
        <v>0</v>
      </c>
      <c r="T166" s="120">
        <v>0</v>
      </c>
      <c r="U166" s="120">
        <v>0</v>
      </c>
      <c r="V166" s="120">
        <v>0</v>
      </c>
      <c r="W166" s="120">
        <v>0</v>
      </c>
      <c r="X166" s="120">
        <v>0</v>
      </c>
      <c r="Y166" s="120">
        <v>0</v>
      </c>
      <c r="Z166" s="120">
        <v>0</v>
      </c>
      <c r="AA166" s="122">
        <v>726.23325183374084</v>
      </c>
      <c r="AB166" s="120">
        <v>0</v>
      </c>
      <c r="AC166" s="120">
        <v>0</v>
      </c>
      <c r="AD166" s="120">
        <v>285</v>
      </c>
      <c r="AE166" s="120">
        <v>0</v>
      </c>
      <c r="AF166" s="120">
        <v>0</v>
      </c>
      <c r="AG166" s="120">
        <v>0</v>
      </c>
      <c r="AH166" s="120">
        <v>0</v>
      </c>
      <c r="AI166" s="120">
        <v>0</v>
      </c>
      <c r="AJ166" s="120">
        <v>0</v>
      </c>
      <c r="AK166" s="120">
        <v>0</v>
      </c>
      <c r="AL166" s="120">
        <v>0</v>
      </c>
      <c r="AM166" s="131">
        <v>285</v>
      </c>
    </row>
    <row r="167" spans="1:39" ht="15.75" x14ac:dyDescent="0.25">
      <c r="A167">
        <v>158</v>
      </c>
      <c r="B167" t="s">
        <v>4</v>
      </c>
      <c r="C167" t="s">
        <v>253</v>
      </c>
      <c r="D167" t="s">
        <v>254</v>
      </c>
      <c r="E167" t="s">
        <v>373</v>
      </c>
      <c r="F167" t="s">
        <v>371</v>
      </c>
      <c r="G167">
        <v>8330</v>
      </c>
      <c r="H167" t="s">
        <v>328</v>
      </c>
      <c r="I167" s="120">
        <v>0</v>
      </c>
      <c r="J167" s="120">
        <v>0</v>
      </c>
      <c r="K167" s="120">
        <v>0</v>
      </c>
      <c r="L167" s="120">
        <v>0</v>
      </c>
      <c r="M167" s="120">
        <v>0</v>
      </c>
      <c r="N167" s="120">
        <v>0</v>
      </c>
      <c r="O167" s="121">
        <f t="shared" si="3"/>
        <v>0</v>
      </c>
      <c r="P167" s="120">
        <v>0</v>
      </c>
      <c r="Q167" s="120">
        <v>0</v>
      </c>
      <c r="R167" s="120">
        <v>1164</v>
      </c>
      <c r="S167" s="120">
        <v>0</v>
      </c>
      <c r="T167" s="120">
        <v>0</v>
      </c>
      <c r="U167" s="120">
        <v>0</v>
      </c>
      <c r="V167" s="120">
        <v>0</v>
      </c>
      <c r="W167" s="120">
        <v>0</v>
      </c>
      <c r="X167" s="120">
        <v>0</v>
      </c>
      <c r="Y167" s="120">
        <v>0</v>
      </c>
      <c r="Z167" s="120">
        <v>0</v>
      </c>
      <c r="AA167" s="122">
        <v>741.01662591687045</v>
      </c>
      <c r="AB167" s="120">
        <v>0</v>
      </c>
      <c r="AC167" s="120">
        <v>0</v>
      </c>
      <c r="AD167" s="120">
        <v>291</v>
      </c>
      <c r="AE167" s="120">
        <v>0</v>
      </c>
      <c r="AF167" s="120">
        <v>0</v>
      </c>
      <c r="AG167" s="120">
        <v>0</v>
      </c>
      <c r="AH167" s="120">
        <v>0</v>
      </c>
      <c r="AI167" s="120">
        <v>0</v>
      </c>
      <c r="AJ167" s="120">
        <v>0</v>
      </c>
      <c r="AK167" s="120">
        <v>0</v>
      </c>
      <c r="AL167" s="120">
        <v>0</v>
      </c>
      <c r="AM167" s="131">
        <v>291</v>
      </c>
    </row>
    <row r="168" spans="1:39" ht="15.75" x14ac:dyDescent="0.25">
      <c r="A168">
        <v>159</v>
      </c>
      <c r="B168" t="s">
        <v>4</v>
      </c>
      <c r="C168" t="s">
        <v>253</v>
      </c>
      <c r="D168" t="s">
        <v>254</v>
      </c>
      <c r="E168" t="s">
        <v>369</v>
      </c>
      <c r="F168" t="s">
        <v>370</v>
      </c>
      <c r="G168">
        <v>11679</v>
      </c>
      <c r="H168" t="s">
        <v>328</v>
      </c>
      <c r="I168" s="120">
        <v>0</v>
      </c>
      <c r="J168" s="120">
        <v>0</v>
      </c>
      <c r="K168" s="120">
        <v>0</v>
      </c>
      <c r="L168" s="120">
        <v>0</v>
      </c>
      <c r="M168" s="120">
        <v>0</v>
      </c>
      <c r="N168" s="120">
        <v>0</v>
      </c>
      <c r="O168" s="121">
        <f t="shared" si="3"/>
        <v>0</v>
      </c>
      <c r="P168" s="120">
        <v>0</v>
      </c>
      <c r="Q168" s="120">
        <v>0</v>
      </c>
      <c r="R168" s="120">
        <v>1632</v>
      </c>
      <c r="S168" s="120">
        <v>0</v>
      </c>
      <c r="T168" s="120">
        <v>0</v>
      </c>
      <c r="U168" s="120">
        <v>0</v>
      </c>
      <c r="V168" s="120">
        <v>0</v>
      </c>
      <c r="W168" s="120">
        <v>0</v>
      </c>
      <c r="X168" s="120">
        <v>0</v>
      </c>
      <c r="Y168" s="120">
        <v>0</v>
      </c>
      <c r="Z168" s="120">
        <v>0</v>
      </c>
      <c r="AA168" s="122">
        <v>1038.5320293398531</v>
      </c>
      <c r="AB168" s="120">
        <v>0</v>
      </c>
      <c r="AC168" s="120">
        <v>0</v>
      </c>
      <c r="AD168" s="120">
        <v>408</v>
      </c>
      <c r="AE168" s="120">
        <v>0</v>
      </c>
      <c r="AF168" s="120">
        <v>0</v>
      </c>
      <c r="AG168" s="120">
        <v>0</v>
      </c>
      <c r="AH168" s="120">
        <v>0</v>
      </c>
      <c r="AI168" s="120">
        <v>0</v>
      </c>
      <c r="AJ168" s="120">
        <v>0</v>
      </c>
      <c r="AK168" s="120">
        <v>0</v>
      </c>
      <c r="AL168" s="120">
        <v>0</v>
      </c>
      <c r="AM168" s="131">
        <v>408</v>
      </c>
    </row>
    <row r="169" spans="1:39" ht="15.75" x14ac:dyDescent="0.25">
      <c r="A169">
        <v>160</v>
      </c>
      <c r="B169" t="s">
        <v>4</v>
      </c>
      <c r="C169" t="s">
        <v>253</v>
      </c>
      <c r="D169" t="s">
        <v>254</v>
      </c>
      <c r="E169" t="s">
        <v>373</v>
      </c>
      <c r="F169" t="s">
        <v>370</v>
      </c>
      <c r="G169">
        <v>11730</v>
      </c>
      <c r="H169" t="s">
        <v>328</v>
      </c>
      <c r="I169" s="120">
        <v>0</v>
      </c>
      <c r="J169" s="120">
        <v>0</v>
      </c>
      <c r="K169" s="120">
        <v>0</v>
      </c>
      <c r="L169" s="120">
        <v>0</v>
      </c>
      <c r="M169" s="120">
        <v>0</v>
      </c>
      <c r="N169" s="120">
        <v>0</v>
      </c>
      <c r="O169" s="121">
        <f t="shared" si="3"/>
        <v>0</v>
      </c>
      <c r="P169" s="120">
        <v>0</v>
      </c>
      <c r="Q169" s="120">
        <v>0</v>
      </c>
      <c r="R169" s="120">
        <v>1639</v>
      </c>
      <c r="S169" s="120">
        <v>0</v>
      </c>
      <c r="T169" s="120">
        <v>0</v>
      </c>
      <c r="U169" s="120">
        <v>0</v>
      </c>
      <c r="V169" s="120">
        <v>0</v>
      </c>
      <c r="W169" s="120">
        <v>0</v>
      </c>
      <c r="X169" s="120">
        <v>0</v>
      </c>
      <c r="Y169" s="120">
        <v>0</v>
      </c>
      <c r="Z169" s="120">
        <v>0</v>
      </c>
      <c r="AA169" s="122">
        <v>1042.2278728606359</v>
      </c>
      <c r="AB169" s="120">
        <v>0</v>
      </c>
      <c r="AC169" s="120">
        <v>0</v>
      </c>
      <c r="AD169" s="120">
        <v>410</v>
      </c>
      <c r="AE169" s="120">
        <v>0</v>
      </c>
      <c r="AF169" s="120">
        <v>0</v>
      </c>
      <c r="AG169" s="120">
        <v>0</v>
      </c>
      <c r="AH169" s="120">
        <v>0</v>
      </c>
      <c r="AI169" s="120">
        <v>0</v>
      </c>
      <c r="AJ169" s="120">
        <v>0</v>
      </c>
      <c r="AK169" s="120">
        <v>0</v>
      </c>
      <c r="AL169" s="120">
        <v>0</v>
      </c>
      <c r="AM169" s="131">
        <v>410</v>
      </c>
    </row>
    <row r="170" spans="1:39" ht="15.75" x14ac:dyDescent="0.25">
      <c r="A170">
        <v>161</v>
      </c>
      <c r="B170" t="s">
        <v>4</v>
      </c>
      <c r="C170" t="s">
        <v>253</v>
      </c>
      <c r="D170" t="s">
        <v>254</v>
      </c>
      <c r="E170" t="s">
        <v>369</v>
      </c>
      <c r="F170" t="s">
        <v>372</v>
      </c>
      <c r="G170">
        <v>1284</v>
      </c>
      <c r="H170" t="s">
        <v>328</v>
      </c>
      <c r="I170" s="120">
        <v>0</v>
      </c>
      <c r="J170" s="120">
        <v>0</v>
      </c>
      <c r="K170" s="120">
        <v>0</v>
      </c>
      <c r="L170" s="120">
        <v>0</v>
      </c>
      <c r="M170" s="120">
        <v>0</v>
      </c>
      <c r="N170" s="120">
        <v>0</v>
      </c>
      <c r="O170" s="121">
        <f t="shared" si="3"/>
        <v>0</v>
      </c>
      <c r="P170" s="120">
        <v>0</v>
      </c>
      <c r="Q170" s="120">
        <v>0</v>
      </c>
      <c r="R170" s="120">
        <v>179</v>
      </c>
      <c r="S170" s="120">
        <v>0</v>
      </c>
      <c r="T170" s="120">
        <v>0</v>
      </c>
      <c r="U170" s="120">
        <v>0</v>
      </c>
      <c r="V170" s="120">
        <v>0</v>
      </c>
      <c r="W170" s="120">
        <v>0</v>
      </c>
      <c r="X170" s="120">
        <v>0</v>
      </c>
      <c r="Y170" s="120">
        <v>0</v>
      </c>
      <c r="Z170" s="120">
        <v>0</v>
      </c>
      <c r="AA170" s="122">
        <v>114.57114914425428</v>
      </c>
      <c r="AB170" s="120">
        <v>0</v>
      </c>
      <c r="AC170" s="120">
        <v>0</v>
      </c>
      <c r="AD170" s="120">
        <v>45</v>
      </c>
      <c r="AE170" s="120">
        <v>0</v>
      </c>
      <c r="AF170" s="120">
        <v>0</v>
      </c>
      <c r="AG170" s="120">
        <v>0</v>
      </c>
      <c r="AH170" s="120">
        <v>0</v>
      </c>
      <c r="AI170" s="120">
        <v>0</v>
      </c>
      <c r="AJ170" s="120">
        <v>0</v>
      </c>
      <c r="AK170" s="120">
        <v>0</v>
      </c>
      <c r="AL170" s="120">
        <v>0</v>
      </c>
      <c r="AM170" s="131">
        <v>45</v>
      </c>
    </row>
    <row r="171" spans="1:39" ht="15.75" x14ac:dyDescent="0.25">
      <c r="A171">
        <v>162</v>
      </c>
      <c r="B171" t="s">
        <v>4</v>
      </c>
      <c r="C171" t="s">
        <v>253</v>
      </c>
      <c r="D171" t="s">
        <v>254</v>
      </c>
      <c r="E171" t="s">
        <v>373</v>
      </c>
      <c r="F171" t="s">
        <v>372</v>
      </c>
      <c r="G171">
        <v>1305</v>
      </c>
      <c r="H171" t="s">
        <v>328</v>
      </c>
      <c r="I171" s="120">
        <v>0</v>
      </c>
      <c r="J171" s="120">
        <v>0</v>
      </c>
      <c r="K171" s="120">
        <v>0</v>
      </c>
      <c r="L171" s="120">
        <v>0</v>
      </c>
      <c r="M171" s="120">
        <v>0</v>
      </c>
      <c r="N171" s="120">
        <v>0</v>
      </c>
      <c r="O171" s="121">
        <f t="shared" si="3"/>
        <v>0</v>
      </c>
      <c r="P171" s="120">
        <v>0</v>
      </c>
      <c r="Q171" s="120">
        <v>0</v>
      </c>
      <c r="R171" s="120">
        <v>182</v>
      </c>
      <c r="S171" s="120">
        <v>0</v>
      </c>
      <c r="T171" s="120">
        <v>0</v>
      </c>
      <c r="U171" s="120">
        <v>0</v>
      </c>
      <c r="V171" s="120">
        <v>0</v>
      </c>
      <c r="W171" s="120">
        <v>0</v>
      </c>
      <c r="X171" s="120">
        <v>0</v>
      </c>
      <c r="Y171" s="120">
        <v>0</v>
      </c>
      <c r="Z171" s="120">
        <v>0</v>
      </c>
      <c r="AA171" s="122">
        <v>116.41907090464548</v>
      </c>
      <c r="AB171" s="120">
        <v>0</v>
      </c>
      <c r="AC171" s="120">
        <v>0</v>
      </c>
      <c r="AD171" s="120">
        <v>46</v>
      </c>
      <c r="AE171" s="120">
        <v>0</v>
      </c>
      <c r="AF171" s="120">
        <v>0</v>
      </c>
      <c r="AG171" s="120">
        <v>0</v>
      </c>
      <c r="AH171" s="120">
        <v>0</v>
      </c>
      <c r="AI171" s="120">
        <v>0</v>
      </c>
      <c r="AJ171" s="120">
        <v>0</v>
      </c>
      <c r="AK171" s="120">
        <v>0</v>
      </c>
      <c r="AL171" s="120">
        <v>0</v>
      </c>
      <c r="AM171" s="131">
        <v>46</v>
      </c>
    </row>
    <row r="172" spans="1:39" ht="15.75" x14ac:dyDescent="0.25">
      <c r="A172">
        <v>163</v>
      </c>
      <c r="B172" t="s">
        <v>4</v>
      </c>
      <c r="C172" t="s">
        <v>255</v>
      </c>
      <c r="D172" t="s">
        <v>256</v>
      </c>
      <c r="E172" t="s">
        <v>369</v>
      </c>
      <c r="F172" t="s">
        <v>371</v>
      </c>
      <c r="G172">
        <v>36184</v>
      </c>
      <c r="H172" t="s">
        <v>328</v>
      </c>
      <c r="I172" s="120">
        <v>0</v>
      </c>
      <c r="J172" s="120">
        <v>0</v>
      </c>
      <c r="K172" s="120">
        <v>0</v>
      </c>
      <c r="L172" s="120">
        <v>0</v>
      </c>
      <c r="M172" s="120">
        <v>0</v>
      </c>
      <c r="N172" s="120">
        <v>0</v>
      </c>
      <c r="O172" s="121">
        <f t="shared" si="3"/>
        <v>0</v>
      </c>
      <c r="P172" s="120">
        <v>0</v>
      </c>
      <c r="Q172" s="120">
        <v>0</v>
      </c>
      <c r="R172" s="120">
        <v>2292</v>
      </c>
      <c r="S172" s="120">
        <v>0</v>
      </c>
      <c r="T172" s="120">
        <v>0</v>
      </c>
      <c r="U172" s="120">
        <v>0</v>
      </c>
      <c r="V172" s="120">
        <v>0</v>
      </c>
      <c r="W172" s="120">
        <v>0</v>
      </c>
      <c r="X172" s="120">
        <v>0</v>
      </c>
      <c r="Y172" s="120">
        <v>0</v>
      </c>
      <c r="Z172" s="120">
        <v>0</v>
      </c>
      <c r="AA172" s="122">
        <v>1375.6085261875762</v>
      </c>
      <c r="AB172" s="120">
        <v>0</v>
      </c>
      <c r="AC172" s="120">
        <v>0</v>
      </c>
      <c r="AD172" s="120">
        <v>573</v>
      </c>
      <c r="AE172" s="120">
        <v>0</v>
      </c>
      <c r="AF172" s="120">
        <v>0</v>
      </c>
      <c r="AG172" s="120">
        <v>0</v>
      </c>
      <c r="AH172" s="120">
        <v>0</v>
      </c>
      <c r="AI172" s="120">
        <v>0</v>
      </c>
      <c r="AJ172" s="120">
        <v>0</v>
      </c>
      <c r="AK172" s="120">
        <v>0</v>
      </c>
      <c r="AL172" s="120">
        <v>0</v>
      </c>
      <c r="AM172" s="131">
        <v>573</v>
      </c>
    </row>
    <row r="173" spans="1:39" ht="15.75" x14ac:dyDescent="0.25">
      <c r="A173">
        <v>164</v>
      </c>
      <c r="B173" t="s">
        <v>4</v>
      </c>
      <c r="C173" t="s">
        <v>255</v>
      </c>
      <c r="D173" t="s">
        <v>256</v>
      </c>
      <c r="E173" t="s">
        <v>373</v>
      </c>
      <c r="F173" t="s">
        <v>371</v>
      </c>
      <c r="G173">
        <v>36925</v>
      </c>
      <c r="H173" t="s">
        <v>328</v>
      </c>
      <c r="I173" s="120">
        <v>0</v>
      </c>
      <c r="J173" s="120">
        <v>0</v>
      </c>
      <c r="K173" s="120">
        <v>0</v>
      </c>
      <c r="L173" s="120">
        <v>0</v>
      </c>
      <c r="M173" s="120">
        <v>0</v>
      </c>
      <c r="N173" s="120">
        <v>0</v>
      </c>
      <c r="O173" s="121">
        <f t="shared" si="3"/>
        <v>0</v>
      </c>
      <c r="P173" s="120">
        <v>0</v>
      </c>
      <c r="Q173" s="120">
        <v>0</v>
      </c>
      <c r="R173" s="120">
        <v>2338</v>
      </c>
      <c r="S173" s="120">
        <v>0</v>
      </c>
      <c r="T173" s="120">
        <v>0</v>
      </c>
      <c r="U173" s="120">
        <v>0</v>
      </c>
      <c r="V173" s="120">
        <v>0</v>
      </c>
      <c r="W173" s="120">
        <v>0</v>
      </c>
      <c r="X173" s="120">
        <v>0</v>
      </c>
      <c r="Y173" s="120">
        <v>0</v>
      </c>
      <c r="Z173" s="120">
        <v>0</v>
      </c>
      <c r="AA173" s="122">
        <v>1403.504263093788</v>
      </c>
      <c r="AB173" s="120">
        <v>0</v>
      </c>
      <c r="AC173" s="120">
        <v>0</v>
      </c>
      <c r="AD173" s="120">
        <v>585</v>
      </c>
      <c r="AE173" s="120">
        <v>0</v>
      </c>
      <c r="AF173" s="120">
        <v>0</v>
      </c>
      <c r="AG173" s="120">
        <v>0</v>
      </c>
      <c r="AH173" s="120">
        <v>0</v>
      </c>
      <c r="AI173" s="120">
        <v>0</v>
      </c>
      <c r="AJ173" s="120">
        <v>0</v>
      </c>
      <c r="AK173" s="120">
        <v>0</v>
      </c>
      <c r="AL173" s="120">
        <v>0</v>
      </c>
      <c r="AM173" s="131">
        <v>585</v>
      </c>
    </row>
    <row r="174" spans="1:39" ht="15.75" x14ac:dyDescent="0.25">
      <c r="A174">
        <v>165</v>
      </c>
      <c r="B174" t="s">
        <v>4</v>
      </c>
      <c r="C174" t="s">
        <v>255</v>
      </c>
      <c r="D174" t="s">
        <v>256</v>
      </c>
      <c r="E174" t="s">
        <v>369</v>
      </c>
      <c r="F174" t="s">
        <v>370</v>
      </c>
      <c r="G174">
        <v>51770</v>
      </c>
      <c r="H174" t="s">
        <v>328</v>
      </c>
      <c r="I174" s="120">
        <v>0</v>
      </c>
      <c r="J174" s="120">
        <v>0</v>
      </c>
      <c r="K174" s="120">
        <v>0</v>
      </c>
      <c r="L174" s="120">
        <v>0</v>
      </c>
      <c r="M174" s="120">
        <v>0</v>
      </c>
      <c r="N174" s="120">
        <v>0</v>
      </c>
      <c r="O174" s="121">
        <f t="shared" si="3"/>
        <v>0</v>
      </c>
      <c r="P174" s="120">
        <v>0</v>
      </c>
      <c r="Q174" s="120">
        <v>0</v>
      </c>
      <c r="R174" s="120">
        <v>3279</v>
      </c>
      <c r="S174" s="120">
        <v>0</v>
      </c>
      <c r="T174" s="120">
        <v>0</v>
      </c>
      <c r="U174" s="120">
        <v>0</v>
      </c>
      <c r="V174" s="120">
        <v>0</v>
      </c>
      <c r="W174" s="120">
        <v>0</v>
      </c>
      <c r="X174" s="120">
        <v>0</v>
      </c>
      <c r="Y174" s="120">
        <v>0</v>
      </c>
      <c r="Z174" s="120">
        <v>0</v>
      </c>
      <c r="AA174" s="122">
        <v>1966.6494518879415</v>
      </c>
      <c r="AB174" s="120">
        <v>0</v>
      </c>
      <c r="AC174" s="120">
        <v>0</v>
      </c>
      <c r="AD174" s="120">
        <v>820</v>
      </c>
      <c r="AE174" s="120">
        <v>0</v>
      </c>
      <c r="AF174" s="120">
        <v>0</v>
      </c>
      <c r="AG174" s="120">
        <v>0</v>
      </c>
      <c r="AH174" s="120">
        <v>0</v>
      </c>
      <c r="AI174" s="120">
        <v>0</v>
      </c>
      <c r="AJ174" s="120">
        <v>0</v>
      </c>
      <c r="AK174" s="120">
        <v>0</v>
      </c>
      <c r="AL174" s="120">
        <v>0</v>
      </c>
      <c r="AM174" s="131">
        <v>820</v>
      </c>
    </row>
    <row r="175" spans="1:39" ht="15.75" x14ac:dyDescent="0.25">
      <c r="A175">
        <v>166</v>
      </c>
      <c r="B175" t="s">
        <v>4</v>
      </c>
      <c r="C175" t="s">
        <v>255</v>
      </c>
      <c r="D175" t="s">
        <v>256</v>
      </c>
      <c r="E175" t="s">
        <v>373</v>
      </c>
      <c r="F175" t="s">
        <v>370</v>
      </c>
      <c r="G175">
        <v>51996</v>
      </c>
      <c r="H175" t="s">
        <v>328</v>
      </c>
      <c r="I175" s="120">
        <v>0</v>
      </c>
      <c r="J175" s="120">
        <v>0</v>
      </c>
      <c r="K175" s="120">
        <v>0</v>
      </c>
      <c r="L175" s="120">
        <v>0</v>
      </c>
      <c r="M175" s="120">
        <v>0</v>
      </c>
      <c r="N175" s="120">
        <v>0</v>
      </c>
      <c r="O175" s="121">
        <f t="shared" si="3"/>
        <v>0</v>
      </c>
      <c r="P175" s="120">
        <v>0</v>
      </c>
      <c r="Q175" s="120">
        <v>0</v>
      </c>
      <c r="R175" s="120">
        <v>3293</v>
      </c>
      <c r="S175" s="120">
        <v>0</v>
      </c>
      <c r="T175" s="120">
        <v>0</v>
      </c>
      <c r="U175" s="120">
        <v>0</v>
      </c>
      <c r="V175" s="120">
        <v>0</v>
      </c>
      <c r="W175" s="120">
        <v>0</v>
      </c>
      <c r="X175" s="120">
        <v>0</v>
      </c>
      <c r="Y175" s="120">
        <v>0</v>
      </c>
      <c r="Z175" s="120">
        <v>0</v>
      </c>
      <c r="AA175" s="122">
        <v>1975.3668696711329</v>
      </c>
      <c r="AB175" s="120">
        <v>0</v>
      </c>
      <c r="AC175" s="120">
        <v>0</v>
      </c>
      <c r="AD175" s="120">
        <v>823</v>
      </c>
      <c r="AE175" s="120">
        <v>0</v>
      </c>
      <c r="AF175" s="120">
        <v>0</v>
      </c>
      <c r="AG175" s="120">
        <v>0</v>
      </c>
      <c r="AH175" s="120">
        <v>0</v>
      </c>
      <c r="AI175" s="120">
        <v>0</v>
      </c>
      <c r="AJ175" s="120">
        <v>0</v>
      </c>
      <c r="AK175" s="120">
        <v>0</v>
      </c>
      <c r="AL175" s="120">
        <v>0</v>
      </c>
      <c r="AM175" s="131">
        <v>823</v>
      </c>
    </row>
    <row r="176" spans="1:39" ht="15.75" x14ac:dyDescent="0.25">
      <c r="A176">
        <v>167</v>
      </c>
      <c r="B176" t="s">
        <v>4</v>
      </c>
      <c r="C176" t="s">
        <v>255</v>
      </c>
      <c r="D176" t="s">
        <v>256</v>
      </c>
      <c r="E176" t="s">
        <v>369</v>
      </c>
      <c r="F176" t="s">
        <v>372</v>
      </c>
      <c r="G176">
        <v>5690</v>
      </c>
      <c r="H176" t="s">
        <v>328</v>
      </c>
      <c r="I176" s="120">
        <v>0</v>
      </c>
      <c r="J176" s="120">
        <v>0</v>
      </c>
      <c r="K176" s="120">
        <v>0</v>
      </c>
      <c r="L176" s="120">
        <v>0</v>
      </c>
      <c r="M176" s="120">
        <v>0</v>
      </c>
      <c r="N176" s="120">
        <v>0</v>
      </c>
      <c r="O176" s="121">
        <f t="shared" si="3"/>
        <v>0</v>
      </c>
      <c r="P176" s="120">
        <v>0</v>
      </c>
      <c r="Q176" s="120">
        <v>0</v>
      </c>
      <c r="R176" s="120">
        <v>360</v>
      </c>
      <c r="S176" s="120">
        <v>0</v>
      </c>
      <c r="T176" s="120">
        <v>0</v>
      </c>
      <c r="U176" s="120">
        <v>0</v>
      </c>
      <c r="V176" s="120">
        <v>0</v>
      </c>
      <c r="W176" s="120">
        <v>0</v>
      </c>
      <c r="X176" s="120">
        <v>0</v>
      </c>
      <c r="Y176" s="120">
        <v>0</v>
      </c>
      <c r="Z176" s="120">
        <v>0</v>
      </c>
      <c r="AA176" s="122">
        <v>216.19196102314251</v>
      </c>
      <c r="AB176" s="120">
        <v>0</v>
      </c>
      <c r="AC176" s="120">
        <v>0</v>
      </c>
      <c r="AD176" s="120">
        <v>90</v>
      </c>
      <c r="AE176" s="120">
        <v>0</v>
      </c>
      <c r="AF176" s="120">
        <v>0</v>
      </c>
      <c r="AG176" s="120">
        <v>0</v>
      </c>
      <c r="AH176" s="120">
        <v>0</v>
      </c>
      <c r="AI176" s="120">
        <v>0</v>
      </c>
      <c r="AJ176" s="120">
        <v>0</v>
      </c>
      <c r="AK176" s="120">
        <v>0</v>
      </c>
      <c r="AL176" s="120">
        <v>0</v>
      </c>
      <c r="AM176" s="131">
        <v>90</v>
      </c>
    </row>
    <row r="177" spans="1:39" ht="15.75" x14ac:dyDescent="0.25">
      <c r="A177">
        <v>168</v>
      </c>
      <c r="B177" t="s">
        <v>4</v>
      </c>
      <c r="C177" t="s">
        <v>255</v>
      </c>
      <c r="D177" t="s">
        <v>256</v>
      </c>
      <c r="E177" t="s">
        <v>373</v>
      </c>
      <c r="F177" t="s">
        <v>372</v>
      </c>
      <c r="G177">
        <v>5787</v>
      </c>
      <c r="H177" t="s">
        <v>328</v>
      </c>
      <c r="I177" s="120">
        <v>0</v>
      </c>
      <c r="J177" s="120">
        <v>0</v>
      </c>
      <c r="K177" s="120">
        <v>0</v>
      </c>
      <c r="L177" s="120">
        <v>0</v>
      </c>
      <c r="M177" s="120">
        <v>0</v>
      </c>
      <c r="N177" s="120">
        <v>0</v>
      </c>
      <c r="O177" s="121">
        <f t="shared" si="3"/>
        <v>0</v>
      </c>
      <c r="P177" s="120">
        <v>0</v>
      </c>
      <c r="Q177" s="120">
        <v>0</v>
      </c>
      <c r="R177" s="120">
        <v>366</v>
      </c>
      <c r="S177" s="120">
        <v>0</v>
      </c>
      <c r="T177" s="120">
        <v>0</v>
      </c>
      <c r="U177" s="120">
        <v>0</v>
      </c>
      <c r="V177" s="120">
        <v>0</v>
      </c>
      <c r="W177" s="120">
        <v>0</v>
      </c>
      <c r="X177" s="120">
        <v>0</v>
      </c>
      <c r="Y177" s="120">
        <v>0</v>
      </c>
      <c r="Z177" s="120">
        <v>0</v>
      </c>
      <c r="AA177" s="122">
        <v>219.67892813641899</v>
      </c>
      <c r="AB177" s="120">
        <v>0</v>
      </c>
      <c r="AC177" s="120">
        <v>0</v>
      </c>
      <c r="AD177" s="120">
        <v>92</v>
      </c>
      <c r="AE177" s="120">
        <v>0</v>
      </c>
      <c r="AF177" s="120">
        <v>0</v>
      </c>
      <c r="AG177" s="120">
        <v>0</v>
      </c>
      <c r="AH177" s="120">
        <v>0</v>
      </c>
      <c r="AI177" s="120">
        <v>0</v>
      </c>
      <c r="AJ177" s="120">
        <v>0</v>
      </c>
      <c r="AK177" s="120">
        <v>0</v>
      </c>
      <c r="AL177" s="120">
        <v>0</v>
      </c>
      <c r="AM177" s="131">
        <v>92</v>
      </c>
    </row>
    <row r="178" spans="1:39" s="102" customFormat="1" ht="15.75" x14ac:dyDescent="0.25">
      <c r="B178" s="102" t="s">
        <v>4</v>
      </c>
      <c r="C178" s="102" t="s">
        <v>257</v>
      </c>
      <c r="D178" s="102" t="s">
        <v>258</v>
      </c>
      <c r="E178" s="102" t="s">
        <v>369</v>
      </c>
      <c r="F178" s="102" t="s">
        <v>371</v>
      </c>
      <c r="H178" s="102" t="s">
        <v>326</v>
      </c>
      <c r="I178" s="126">
        <v>0</v>
      </c>
      <c r="J178" s="126">
        <v>0</v>
      </c>
      <c r="K178" s="126">
        <v>0</v>
      </c>
      <c r="L178" s="126">
        <v>2127</v>
      </c>
      <c r="M178" s="126">
        <v>0</v>
      </c>
      <c r="N178" s="126">
        <v>5862.9960000000001</v>
      </c>
      <c r="O178" s="121">
        <f t="shared" ref="O178:O183" si="4">SUM(I178:N178)</f>
        <v>7989.9960000000001</v>
      </c>
      <c r="P178" s="126">
        <v>0</v>
      </c>
      <c r="Q178" s="126">
        <v>0</v>
      </c>
      <c r="R178" s="126">
        <v>0</v>
      </c>
      <c r="S178" s="126">
        <v>0</v>
      </c>
      <c r="T178" s="126">
        <v>0</v>
      </c>
      <c r="U178" s="126">
        <v>0</v>
      </c>
      <c r="V178" s="126">
        <v>0</v>
      </c>
      <c r="W178" s="126">
        <v>0</v>
      </c>
      <c r="X178" s="126">
        <v>7990</v>
      </c>
      <c r="Y178" s="126">
        <v>0</v>
      </c>
      <c r="Z178" s="126">
        <v>0</v>
      </c>
      <c r="AA178" s="122">
        <v>10978.053</v>
      </c>
      <c r="AB178" s="126">
        <v>0</v>
      </c>
      <c r="AC178" s="126">
        <v>0</v>
      </c>
      <c r="AD178" s="126">
        <v>0</v>
      </c>
      <c r="AE178" s="126">
        <v>0</v>
      </c>
      <c r="AF178" s="126">
        <v>0</v>
      </c>
      <c r="AG178" s="126">
        <v>0</v>
      </c>
      <c r="AH178" s="126">
        <v>0</v>
      </c>
      <c r="AI178" s="126">
        <v>0</v>
      </c>
      <c r="AJ178" s="126">
        <v>6392</v>
      </c>
      <c r="AK178" s="126">
        <v>0</v>
      </c>
      <c r="AL178" s="126">
        <v>0</v>
      </c>
      <c r="AM178" s="131">
        <v>8782</v>
      </c>
    </row>
    <row r="179" spans="1:39" s="102" customFormat="1" ht="15.75" x14ac:dyDescent="0.25">
      <c r="B179" s="102" t="s">
        <v>4</v>
      </c>
      <c r="C179" s="102" t="s">
        <v>257</v>
      </c>
      <c r="D179" s="102" t="s">
        <v>258</v>
      </c>
      <c r="E179" s="102" t="s">
        <v>373</v>
      </c>
      <c r="F179" s="102" t="s">
        <v>371</v>
      </c>
      <c r="H179" s="102" t="s">
        <v>326</v>
      </c>
      <c r="I179" s="126">
        <v>0</v>
      </c>
      <c r="J179" s="126">
        <v>0</v>
      </c>
      <c r="K179" s="126">
        <v>0</v>
      </c>
      <c r="L179" s="126">
        <v>2074</v>
      </c>
      <c r="M179" s="126">
        <v>0</v>
      </c>
      <c r="N179" s="126">
        <v>5983.0109999999995</v>
      </c>
      <c r="O179" s="121">
        <f t="shared" si="4"/>
        <v>8057.0109999999995</v>
      </c>
      <c r="P179" s="126">
        <v>0</v>
      </c>
      <c r="Q179" s="126">
        <v>0</v>
      </c>
      <c r="R179" s="126">
        <v>0</v>
      </c>
      <c r="S179" s="126">
        <v>0</v>
      </c>
      <c r="T179" s="126">
        <v>0</v>
      </c>
      <c r="U179" s="126">
        <v>0</v>
      </c>
      <c r="V179" s="126">
        <v>0</v>
      </c>
      <c r="W179" s="126">
        <v>0</v>
      </c>
      <c r="X179" s="126">
        <v>8057</v>
      </c>
      <c r="Y179" s="126">
        <v>0</v>
      </c>
      <c r="Z179" s="126">
        <v>0</v>
      </c>
      <c r="AA179" s="122">
        <v>10968.341999999999</v>
      </c>
      <c r="AB179" s="126">
        <v>0</v>
      </c>
      <c r="AC179" s="126">
        <v>0</v>
      </c>
      <c r="AD179" s="126">
        <v>0</v>
      </c>
      <c r="AE179" s="126">
        <v>0</v>
      </c>
      <c r="AF179" s="126">
        <v>0</v>
      </c>
      <c r="AG179" s="126">
        <v>0</v>
      </c>
      <c r="AH179" s="126">
        <v>0</v>
      </c>
      <c r="AI179" s="126">
        <v>0</v>
      </c>
      <c r="AJ179" s="126">
        <v>6445</v>
      </c>
      <c r="AK179" s="126">
        <v>0</v>
      </c>
      <c r="AL179" s="126">
        <v>0</v>
      </c>
      <c r="AM179" s="131">
        <v>8775</v>
      </c>
    </row>
    <row r="180" spans="1:39" s="102" customFormat="1" ht="15.75" x14ac:dyDescent="0.25">
      <c r="B180" s="102" t="s">
        <v>4</v>
      </c>
      <c r="C180" s="102" t="s">
        <v>257</v>
      </c>
      <c r="D180" s="102" t="s">
        <v>258</v>
      </c>
      <c r="E180" s="102" t="s">
        <v>369</v>
      </c>
      <c r="F180" s="102" t="s">
        <v>370</v>
      </c>
      <c r="H180" s="102" t="s">
        <v>326</v>
      </c>
      <c r="I180" s="126">
        <v>0</v>
      </c>
      <c r="J180" s="126">
        <v>0</v>
      </c>
      <c r="K180" s="126">
        <v>0</v>
      </c>
      <c r="L180" s="126">
        <v>2580</v>
      </c>
      <c r="M180" s="126">
        <v>0</v>
      </c>
      <c r="N180" s="126">
        <v>8388.3419999999987</v>
      </c>
      <c r="O180" s="121">
        <f t="shared" si="4"/>
        <v>10968.341999999999</v>
      </c>
      <c r="P180" s="126">
        <v>0</v>
      </c>
      <c r="Q180" s="126">
        <v>0</v>
      </c>
      <c r="R180" s="126">
        <v>0</v>
      </c>
      <c r="S180" s="126">
        <v>0</v>
      </c>
      <c r="T180" s="126">
        <v>0</v>
      </c>
      <c r="U180" s="126">
        <v>0</v>
      </c>
      <c r="V180" s="126">
        <v>0</v>
      </c>
      <c r="W180" s="126">
        <v>0</v>
      </c>
      <c r="X180" s="126">
        <v>10968</v>
      </c>
      <c r="Y180" s="126">
        <v>0</v>
      </c>
      <c r="Z180" s="126">
        <v>0</v>
      </c>
      <c r="AA180" s="122">
        <v>8057.0109999999995</v>
      </c>
      <c r="AB180" s="126">
        <v>0</v>
      </c>
      <c r="AC180" s="126">
        <v>0</v>
      </c>
      <c r="AD180" s="126">
        <v>0</v>
      </c>
      <c r="AE180" s="126">
        <v>0</v>
      </c>
      <c r="AF180" s="126">
        <v>0</v>
      </c>
      <c r="AG180" s="126">
        <v>0</v>
      </c>
      <c r="AH180" s="126">
        <v>0</v>
      </c>
      <c r="AI180" s="126">
        <v>0</v>
      </c>
      <c r="AJ180" s="126">
        <v>8775</v>
      </c>
      <c r="AK180" s="126">
        <v>0</v>
      </c>
      <c r="AL180" s="126">
        <v>0</v>
      </c>
      <c r="AM180" s="131">
        <v>6445</v>
      </c>
    </row>
    <row r="181" spans="1:39" s="102" customFormat="1" ht="15.75" x14ac:dyDescent="0.25">
      <c r="B181" s="102" t="s">
        <v>4</v>
      </c>
      <c r="C181" s="102" t="s">
        <v>257</v>
      </c>
      <c r="D181" s="102" t="s">
        <v>258</v>
      </c>
      <c r="E181" s="102" t="s">
        <v>373</v>
      </c>
      <c r="F181" s="102" t="s">
        <v>370</v>
      </c>
      <c r="H181" s="102" t="s">
        <v>326</v>
      </c>
      <c r="I181" s="126">
        <v>0</v>
      </c>
      <c r="J181" s="126">
        <v>0</v>
      </c>
      <c r="K181" s="126">
        <v>0</v>
      </c>
      <c r="L181" s="126">
        <v>2553</v>
      </c>
      <c r="M181" s="126">
        <v>0</v>
      </c>
      <c r="N181" s="126">
        <v>8425.0529999999999</v>
      </c>
      <c r="O181" s="121">
        <f t="shared" si="4"/>
        <v>10978.053</v>
      </c>
      <c r="P181" s="126">
        <v>0</v>
      </c>
      <c r="Q181" s="126">
        <v>0</v>
      </c>
      <c r="R181" s="126">
        <v>0</v>
      </c>
      <c r="S181" s="126">
        <v>0</v>
      </c>
      <c r="T181" s="126">
        <v>0</v>
      </c>
      <c r="U181" s="126">
        <v>0</v>
      </c>
      <c r="V181" s="126">
        <v>0</v>
      </c>
      <c r="W181" s="126">
        <v>0</v>
      </c>
      <c r="X181" s="126">
        <v>10978</v>
      </c>
      <c r="Y181" s="126">
        <v>0</v>
      </c>
      <c r="Z181" s="126">
        <v>0</v>
      </c>
      <c r="AA181" s="122">
        <v>7989.9960000000001</v>
      </c>
      <c r="AB181" s="126">
        <v>0</v>
      </c>
      <c r="AC181" s="126">
        <v>0</v>
      </c>
      <c r="AD181" s="126">
        <v>0</v>
      </c>
      <c r="AE181" s="126">
        <v>0</v>
      </c>
      <c r="AF181" s="126">
        <v>0</v>
      </c>
      <c r="AG181" s="126">
        <v>0</v>
      </c>
      <c r="AH181" s="126">
        <v>0</v>
      </c>
      <c r="AI181" s="126">
        <v>0</v>
      </c>
      <c r="AJ181" s="126">
        <v>8782</v>
      </c>
      <c r="AK181" s="126">
        <v>0</v>
      </c>
      <c r="AL181" s="126">
        <v>0</v>
      </c>
      <c r="AM181" s="131">
        <v>6392</v>
      </c>
    </row>
    <row r="182" spans="1:39" s="102" customFormat="1" ht="15.75" x14ac:dyDescent="0.25">
      <c r="B182" s="102" t="s">
        <v>4</v>
      </c>
      <c r="C182" s="102" t="s">
        <v>257</v>
      </c>
      <c r="D182" s="102" t="s">
        <v>258</v>
      </c>
      <c r="E182" s="102" t="s">
        <v>369</v>
      </c>
      <c r="F182" s="102" t="s">
        <v>372</v>
      </c>
      <c r="H182" s="102" t="s">
        <v>326</v>
      </c>
      <c r="I182" s="126">
        <v>0</v>
      </c>
      <c r="J182" s="126">
        <v>0</v>
      </c>
      <c r="K182" s="126">
        <v>0</v>
      </c>
      <c r="L182" s="126">
        <v>105</v>
      </c>
      <c r="M182" s="126">
        <v>0</v>
      </c>
      <c r="N182" s="126">
        <v>921.98699999999997</v>
      </c>
      <c r="O182" s="121">
        <f t="shared" si="4"/>
        <v>1026.9870000000001</v>
      </c>
      <c r="P182" s="126">
        <v>0</v>
      </c>
      <c r="Q182" s="126">
        <v>0</v>
      </c>
      <c r="R182" s="126">
        <v>0</v>
      </c>
      <c r="S182" s="126">
        <v>0</v>
      </c>
      <c r="T182" s="126">
        <v>0</v>
      </c>
      <c r="U182" s="126">
        <v>0</v>
      </c>
      <c r="V182" s="126">
        <v>0</v>
      </c>
      <c r="W182" s="126">
        <v>0</v>
      </c>
      <c r="X182" s="126">
        <v>1027</v>
      </c>
      <c r="Y182" s="126">
        <v>0</v>
      </c>
      <c r="Z182" s="126">
        <v>0</v>
      </c>
      <c r="AA182" s="122">
        <v>1026.9870000000001</v>
      </c>
      <c r="AB182" s="126">
        <v>0</v>
      </c>
      <c r="AC182" s="126">
        <v>0</v>
      </c>
      <c r="AD182" s="126">
        <v>0</v>
      </c>
      <c r="AE182" s="126">
        <v>0</v>
      </c>
      <c r="AF182" s="126">
        <v>0</v>
      </c>
      <c r="AG182" s="126">
        <v>0</v>
      </c>
      <c r="AH182" s="126">
        <v>0</v>
      </c>
      <c r="AI182" s="126">
        <v>0</v>
      </c>
      <c r="AJ182" s="126">
        <v>822</v>
      </c>
      <c r="AK182" s="126">
        <v>0</v>
      </c>
      <c r="AL182" s="126">
        <v>0</v>
      </c>
      <c r="AM182" s="131">
        <v>822</v>
      </c>
    </row>
    <row r="183" spans="1:39" s="102" customFormat="1" ht="15.75" x14ac:dyDescent="0.25">
      <c r="B183" s="102" t="s">
        <v>4</v>
      </c>
      <c r="C183" s="102" t="s">
        <v>257</v>
      </c>
      <c r="D183" s="102" t="s">
        <v>258</v>
      </c>
      <c r="E183" s="102" t="s">
        <v>373</v>
      </c>
      <c r="F183" s="102" t="s">
        <v>372</v>
      </c>
      <c r="H183" s="102" t="s">
        <v>326</v>
      </c>
      <c r="I183" s="126">
        <v>0</v>
      </c>
      <c r="J183" s="126">
        <v>0</v>
      </c>
      <c r="K183" s="126">
        <v>0</v>
      </c>
      <c r="L183" s="126">
        <v>62</v>
      </c>
      <c r="M183" s="126">
        <v>0</v>
      </c>
      <c r="N183" s="126">
        <v>937.62</v>
      </c>
      <c r="O183" s="121">
        <f t="shared" si="4"/>
        <v>999.62</v>
      </c>
      <c r="P183" s="126">
        <v>0</v>
      </c>
      <c r="Q183" s="126">
        <v>0</v>
      </c>
      <c r="R183" s="126">
        <v>0</v>
      </c>
      <c r="S183" s="126">
        <v>0</v>
      </c>
      <c r="T183" s="126">
        <v>0</v>
      </c>
      <c r="U183" s="126">
        <v>0</v>
      </c>
      <c r="V183" s="126">
        <v>0</v>
      </c>
      <c r="W183" s="126">
        <v>0</v>
      </c>
      <c r="X183" s="126">
        <v>1000</v>
      </c>
      <c r="Y183" s="126">
        <v>0</v>
      </c>
      <c r="Z183" s="126">
        <v>0</v>
      </c>
      <c r="AA183" s="122">
        <v>999.62</v>
      </c>
      <c r="AB183" s="126">
        <v>0</v>
      </c>
      <c r="AC183" s="126">
        <v>0</v>
      </c>
      <c r="AD183" s="126">
        <v>0</v>
      </c>
      <c r="AE183" s="126">
        <v>0</v>
      </c>
      <c r="AF183" s="126">
        <v>0</v>
      </c>
      <c r="AG183" s="126">
        <v>0</v>
      </c>
      <c r="AH183" s="126">
        <v>0</v>
      </c>
      <c r="AI183" s="126">
        <v>0</v>
      </c>
      <c r="AJ183" s="126">
        <v>800</v>
      </c>
      <c r="AK183" s="126">
        <v>0</v>
      </c>
      <c r="AL183" s="126">
        <v>0</v>
      </c>
      <c r="AM183" s="131">
        <v>800</v>
      </c>
    </row>
    <row r="184" spans="1:39" ht="15.75" x14ac:dyDescent="0.25">
      <c r="A184">
        <v>169</v>
      </c>
      <c r="B184" t="s">
        <v>4</v>
      </c>
      <c r="C184" t="s">
        <v>257</v>
      </c>
      <c r="D184" t="s">
        <v>258</v>
      </c>
      <c r="E184" t="s">
        <v>369</v>
      </c>
      <c r="F184" t="s">
        <v>371</v>
      </c>
      <c r="G184">
        <v>651444</v>
      </c>
      <c r="H184" t="s">
        <v>328</v>
      </c>
      <c r="I184" s="120">
        <v>9840</v>
      </c>
      <c r="J184" s="120">
        <v>0</v>
      </c>
      <c r="K184" s="120">
        <v>0</v>
      </c>
      <c r="L184" s="120">
        <v>0</v>
      </c>
      <c r="M184" s="120">
        <v>0</v>
      </c>
      <c r="N184" s="120">
        <v>13680.004000000001</v>
      </c>
      <c r="O184" s="121">
        <f t="shared" si="3"/>
        <v>23520.004000000001</v>
      </c>
      <c r="P184" s="120">
        <v>29383</v>
      </c>
      <c r="Q184" s="120">
        <v>21743.42</v>
      </c>
      <c r="R184" s="120">
        <v>54631</v>
      </c>
      <c r="S184" s="120">
        <v>7851</v>
      </c>
      <c r="T184" s="120">
        <v>0</v>
      </c>
      <c r="U184" s="120">
        <v>1954</v>
      </c>
      <c r="V184" s="120">
        <v>8842</v>
      </c>
      <c r="W184" s="120">
        <v>10797</v>
      </c>
      <c r="X184" s="120">
        <v>0</v>
      </c>
      <c r="Y184" s="120">
        <v>13243</v>
      </c>
      <c r="Z184" s="120">
        <v>1080</v>
      </c>
      <c r="AA184" s="122">
        <v>33491.947</v>
      </c>
      <c r="AB184" s="120">
        <v>11753</v>
      </c>
      <c r="AC184" s="120">
        <v>5168</v>
      </c>
      <c r="AD184" s="120">
        <v>13658</v>
      </c>
      <c r="AE184" s="120">
        <v>3926</v>
      </c>
      <c r="AF184" s="120">
        <v>0</v>
      </c>
      <c r="AG184" s="120">
        <v>1055</v>
      </c>
      <c r="AH184" s="120">
        <v>4775</v>
      </c>
      <c r="AI184" s="120">
        <v>5831</v>
      </c>
      <c r="AJ184" s="120">
        <v>0</v>
      </c>
      <c r="AK184" s="120">
        <v>662</v>
      </c>
      <c r="AL184" s="120">
        <v>885</v>
      </c>
      <c r="AM184" s="131">
        <v>21705.5</v>
      </c>
    </row>
    <row r="185" spans="1:39" ht="15.75" x14ac:dyDescent="0.25">
      <c r="A185">
        <v>170</v>
      </c>
      <c r="B185" t="s">
        <v>4</v>
      </c>
      <c r="C185" t="s">
        <v>257</v>
      </c>
      <c r="D185" t="s">
        <v>258</v>
      </c>
      <c r="E185" t="s">
        <v>373</v>
      </c>
      <c r="F185" t="s">
        <v>371</v>
      </c>
      <c r="G185">
        <v>664779</v>
      </c>
      <c r="H185" t="s">
        <v>328</v>
      </c>
      <c r="I185" s="120">
        <v>10071</v>
      </c>
      <c r="J185" s="120">
        <v>0</v>
      </c>
      <c r="K185" s="120">
        <v>0</v>
      </c>
      <c r="L185" s="120">
        <v>0</v>
      </c>
      <c r="M185" s="120">
        <v>0</v>
      </c>
      <c r="N185" s="120">
        <v>13959.989000000001</v>
      </c>
      <c r="O185" s="121">
        <f t="shared" si="3"/>
        <v>24030.989000000001</v>
      </c>
      <c r="P185" s="120">
        <v>30014</v>
      </c>
      <c r="Q185" s="120">
        <v>22210.36</v>
      </c>
      <c r="R185" s="120">
        <v>55779</v>
      </c>
      <c r="S185" s="120">
        <v>8028</v>
      </c>
      <c r="T185" s="120">
        <v>0</v>
      </c>
      <c r="U185" s="120">
        <v>1994</v>
      </c>
      <c r="V185" s="120">
        <v>9044</v>
      </c>
      <c r="W185" s="120">
        <v>2004</v>
      </c>
      <c r="X185" s="120">
        <v>0</v>
      </c>
      <c r="Y185" s="120">
        <v>13536</v>
      </c>
      <c r="Z185" s="120">
        <v>1104</v>
      </c>
      <c r="AA185" s="122">
        <v>33351.658000000003</v>
      </c>
      <c r="AB185" s="120">
        <v>12005</v>
      </c>
      <c r="AC185" s="120">
        <v>4662</v>
      </c>
      <c r="AD185" s="120">
        <v>13945</v>
      </c>
      <c r="AE185" s="120">
        <v>4014</v>
      </c>
      <c r="AF185" s="120">
        <v>0</v>
      </c>
      <c r="AG185" s="120">
        <v>1077</v>
      </c>
      <c r="AH185" s="120">
        <v>4884</v>
      </c>
      <c r="AI185" s="120">
        <v>1082</v>
      </c>
      <c r="AJ185" s="120">
        <v>0</v>
      </c>
      <c r="AK185" s="120">
        <v>677</v>
      </c>
      <c r="AL185" s="120">
        <v>906</v>
      </c>
      <c r="AM185" s="131">
        <v>21578.75</v>
      </c>
    </row>
    <row r="186" spans="1:39" ht="15.75" x14ac:dyDescent="0.25">
      <c r="A186">
        <v>171</v>
      </c>
      <c r="B186" t="s">
        <v>4</v>
      </c>
      <c r="C186" t="s">
        <v>257</v>
      </c>
      <c r="D186" t="s">
        <v>258</v>
      </c>
      <c r="E186" t="s">
        <v>369</v>
      </c>
      <c r="F186" t="s">
        <v>370</v>
      </c>
      <c r="G186">
        <v>932038</v>
      </c>
      <c r="H186" t="s">
        <v>328</v>
      </c>
      <c r="I186" s="120">
        <v>13779</v>
      </c>
      <c r="J186" s="120">
        <v>0</v>
      </c>
      <c r="K186" s="120">
        <v>0</v>
      </c>
      <c r="L186" s="120">
        <v>0</v>
      </c>
      <c r="M186" s="120">
        <v>0</v>
      </c>
      <c r="N186" s="120">
        <v>19572.658000000003</v>
      </c>
      <c r="O186" s="121">
        <f t="shared" si="3"/>
        <v>33351.658000000003</v>
      </c>
      <c r="P186" s="120">
        <v>41740</v>
      </c>
      <c r="Q186" s="120">
        <v>8348</v>
      </c>
      <c r="R186" s="120">
        <v>77863</v>
      </c>
      <c r="S186" s="120">
        <v>11084</v>
      </c>
      <c r="T186" s="120">
        <v>0</v>
      </c>
      <c r="U186" s="120">
        <v>2796</v>
      </c>
      <c r="V186" s="120">
        <v>4174</v>
      </c>
      <c r="W186" s="120">
        <v>15237</v>
      </c>
      <c r="X186" s="120">
        <v>0</v>
      </c>
      <c r="Y186" s="120">
        <v>18722</v>
      </c>
      <c r="Z186" s="120">
        <v>1524</v>
      </c>
      <c r="AA186" s="122">
        <v>24030.989000000001</v>
      </c>
      <c r="AB186" s="120">
        <v>16696</v>
      </c>
      <c r="AC186" s="120">
        <v>2400</v>
      </c>
      <c r="AD186" s="120">
        <v>19466</v>
      </c>
      <c r="AE186" s="120">
        <v>5542</v>
      </c>
      <c r="AF186" s="120">
        <v>0</v>
      </c>
      <c r="AG186" s="120">
        <v>1510</v>
      </c>
      <c r="AH186" s="120">
        <v>2254</v>
      </c>
      <c r="AI186" s="120">
        <v>8228</v>
      </c>
      <c r="AJ186" s="120">
        <v>0</v>
      </c>
      <c r="AK186" s="120">
        <v>936</v>
      </c>
      <c r="AL186" s="120">
        <v>1240</v>
      </c>
      <c r="AM186" s="131">
        <v>15800.75</v>
      </c>
    </row>
    <row r="187" spans="1:39" ht="15.75" x14ac:dyDescent="0.25">
      <c r="A187">
        <v>172</v>
      </c>
      <c r="B187" t="s">
        <v>4</v>
      </c>
      <c r="C187" t="s">
        <v>257</v>
      </c>
      <c r="D187" t="s">
        <v>258</v>
      </c>
      <c r="E187" t="s">
        <v>373</v>
      </c>
      <c r="F187" t="s">
        <v>370</v>
      </c>
      <c r="G187">
        <v>936117</v>
      </c>
      <c r="H187" t="s">
        <v>328</v>
      </c>
      <c r="I187" s="120">
        <v>13833</v>
      </c>
      <c r="J187" s="120">
        <v>0</v>
      </c>
      <c r="K187" s="120">
        <v>0</v>
      </c>
      <c r="L187" s="120">
        <v>0</v>
      </c>
      <c r="M187" s="120">
        <v>0</v>
      </c>
      <c r="N187" s="120">
        <v>19658.947</v>
      </c>
      <c r="O187" s="121">
        <f t="shared" si="3"/>
        <v>33491.947</v>
      </c>
      <c r="P187" s="120">
        <v>41917</v>
      </c>
      <c r="Q187" s="120">
        <v>8383.4000000000015</v>
      </c>
      <c r="R187" s="120">
        <v>78198</v>
      </c>
      <c r="S187" s="120">
        <v>11129</v>
      </c>
      <c r="T187" s="120">
        <v>0</v>
      </c>
      <c r="U187" s="120">
        <v>2808</v>
      </c>
      <c r="V187" s="120">
        <v>4191</v>
      </c>
      <c r="W187" s="120">
        <v>2787</v>
      </c>
      <c r="X187" s="120">
        <v>0</v>
      </c>
      <c r="Y187" s="120">
        <v>18800</v>
      </c>
      <c r="Z187" s="120">
        <v>1530</v>
      </c>
      <c r="AA187" s="122">
        <v>23520.004000000001</v>
      </c>
      <c r="AB187" s="120">
        <v>16767</v>
      </c>
      <c r="AC187" s="120">
        <v>1600</v>
      </c>
      <c r="AD187" s="120">
        <v>19549</v>
      </c>
      <c r="AE187" s="120">
        <v>5564</v>
      </c>
      <c r="AF187" s="120">
        <v>0</v>
      </c>
      <c r="AG187" s="120">
        <v>1517</v>
      </c>
      <c r="AH187" s="120">
        <v>2264</v>
      </c>
      <c r="AI187" s="120">
        <v>1505</v>
      </c>
      <c r="AJ187" s="120">
        <v>0</v>
      </c>
      <c r="AK187" s="120">
        <v>940</v>
      </c>
      <c r="AL187" s="120">
        <v>1245</v>
      </c>
      <c r="AM187" s="131">
        <v>15555.599999999999</v>
      </c>
    </row>
    <row r="188" spans="1:39" ht="15.75" x14ac:dyDescent="0.25">
      <c r="A188">
        <v>173</v>
      </c>
      <c r="B188" t="s">
        <v>4</v>
      </c>
      <c r="C188" t="s">
        <v>257</v>
      </c>
      <c r="D188" t="s">
        <v>258</v>
      </c>
      <c r="E188" t="s">
        <v>369</v>
      </c>
      <c r="F188" t="s">
        <v>372</v>
      </c>
      <c r="G188">
        <v>102443</v>
      </c>
      <c r="H188" t="s">
        <v>328</v>
      </c>
      <c r="I188" s="120">
        <v>1622</v>
      </c>
      <c r="J188" s="120">
        <v>0</v>
      </c>
      <c r="K188" s="120">
        <v>0</v>
      </c>
      <c r="L188" s="120">
        <v>0</v>
      </c>
      <c r="M188" s="120">
        <v>0</v>
      </c>
      <c r="N188" s="120">
        <v>2151.0129999999999</v>
      </c>
      <c r="O188" s="121">
        <f t="shared" si="3"/>
        <v>3773.0129999999999</v>
      </c>
      <c r="P188" s="120">
        <v>4695</v>
      </c>
      <c r="Q188" s="120">
        <v>0</v>
      </c>
      <c r="R188" s="120">
        <v>8665</v>
      </c>
      <c r="S188" s="120">
        <v>1272</v>
      </c>
      <c r="T188" s="120">
        <v>0</v>
      </c>
      <c r="U188" s="120">
        <v>307</v>
      </c>
      <c r="V188" s="120">
        <v>0</v>
      </c>
      <c r="W188" s="120">
        <v>1750</v>
      </c>
      <c r="X188" s="120">
        <v>0</v>
      </c>
      <c r="Y188" s="120">
        <v>2138</v>
      </c>
      <c r="Z188" s="120">
        <v>175</v>
      </c>
      <c r="AA188" s="122">
        <v>3847.38</v>
      </c>
      <c r="AB188" s="120">
        <v>1878</v>
      </c>
      <c r="AC188" s="120">
        <v>0</v>
      </c>
      <c r="AD188" s="120">
        <v>2167</v>
      </c>
      <c r="AE188" s="120">
        <v>636</v>
      </c>
      <c r="AF188" s="120">
        <v>0</v>
      </c>
      <c r="AG188" s="120">
        <v>166</v>
      </c>
      <c r="AH188" s="120">
        <v>0</v>
      </c>
      <c r="AI188" s="120">
        <v>945</v>
      </c>
      <c r="AJ188" s="120">
        <v>0</v>
      </c>
      <c r="AK188" s="120">
        <v>107</v>
      </c>
      <c r="AL188" s="120">
        <v>146</v>
      </c>
      <c r="AM188" s="131">
        <v>2283.9499999999998</v>
      </c>
    </row>
    <row r="189" spans="1:39" ht="15.75" x14ac:dyDescent="0.25">
      <c r="A189">
        <v>174</v>
      </c>
      <c r="B189" t="s">
        <v>4</v>
      </c>
      <c r="C189" t="s">
        <v>257</v>
      </c>
      <c r="D189" t="s">
        <v>258</v>
      </c>
      <c r="E189" t="s">
        <v>373</v>
      </c>
      <c r="F189" t="s">
        <v>372</v>
      </c>
      <c r="G189">
        <v>104180</v>
      </c>
      <c r="H189" t="s">
        <v>328</v>
      </c>
      <c r="I189" s="120">
        <v>1660</v>
      </c>
      <c r="J189" s="120">
        <v>0</v>
      </c>
      <c r="K189" s="120">
        <v>0</v>
      </c>
      <c r="L189" s="120">
        <v>0</v>
      </c>
      <c r="M189" s="120">
        <v>0</v>
      </c>
      <c r="N189" s="120">
        <v>2187.38</v>
      </c>
      <c r="O189" s="121">
        <f t="shared" si="3"/>
        <v>3847.38</v>
      </c>
      <c r="P189" s="120">
        <v>4785</v>
      </c>
      <c r="Q189" s="120">
        <v>0</v>
      </c>
      <c r="R189" s="120">
        <v>8823</v>
      </c>
      <c r="S189" s="120">
        <v>1299</v>
      </c>
      <c r="T189" s="120">
        <v>0</v>
      </c>
      <c r="U189" s="120">
        <v>313</v>
      </c>
      <c r="V189" s="120">
        <v>0</v>
      </c>
      <c r="W189" s="120">
        <v>322</v>
      </c>
      <c r="X189" s="120">
        <v>0</v>
      </c>
      <c r="Y189" s="120">
        <v>2183</v>
      </c>
      <c r="Z189" s="120">
        <v>178</v>
      </c>
      <c r="AA189" s="122">
        <v>3773.0129999999999</v>
      </c>
      <c r="AB189" s="120">
        <v>1914</v>
      </c>
      <c r="AC189" s="120">
        <v>0</v>
      </c>
      <c r="AD189" s="120">
        <v>2205</v>
      </c>
      <c r="AE189" s="120">
        <v>649</v>
      </c>
      <c r="AF189" s="120">
        <v>0</v>
      </c>
      <c r="AG189" s="120">
        <v>169</v>
      </c>
      <c r="AH189" s="120">
        <v>0</v>
      </c>
      <c r="AI189" s="120">
        <v>174</v>
      </c>
      <c r="AJ189" s="120">
        <v>0</v>
      </c>
      <c r="AK189" s="120">
        <v>109</v>
      </c>
      <c r="AL189" s="120">
        <v>150</v>
      </c>
      <c r="AM189" s="131">
        <v>2242.4499999999998</v>
      </c>
    </row>
    <row r="190" spans="1:39" ht="15.75" x14ac:dyDescent="0.25">
      <c r="A190">
        <v>175</v>
      </c>
      <c r="B190" t="s">
        <v>5</v>
      </c>
      <c r="C190" t="s">
        <v>259</v>
      </c>
      <c r="D190" t="s">
        <v>260</v>
      </c>
      <c r="E190" t="s">
        <v>369</v>
      </c>
      <c r="F190" t="s">
        <v>371</v>
      </c>
      <c r="G190">
        <v>394032</v>
      </c>
      <c r="H190" t="s">
        <v>329</v>
      </c>
      <c r="I190" s="120">
        <v>0</v>
      </c>
      <c r="J190" s="120">
        <v>0</v>
      </c>
      <c r="K190" s="120">
        <v>0</v>
      </c>
      <c r="L190" s="120">
        <v>19</v>
      </c>
      <c r="M190" s="120">
        <v>0</v>
      </c>
      <c r="N190" s="120">
        <v>0</v>
      </c>
      <c r="O190" s="121">
        <f t="shared" si="3"/>
        <v>19</v>
      </c>
      <c r="P190" s="120">
        <v>0</v>
      </c>
      <c r="Q190" s="120">
        <v>0</v>
      </c>
      <c r="R190" s="120">
        <v>14381</v>
      </c>
      <c r="S190" s="120">
        <v>0</v>
      </c>
      <c r="T190" s="120">
        <v>0</v>
      </c>
      <c r="U190" s="120">
        <v>0</v>
      </c>
      <c r="V190" s="120">
        <v>0</v>
      </c>
      <c r="W190" s="120">
        <v>0</v>
      </c>
      <c r="X190" s="120">
        <v>19</v>
      </c>
      <c r="Y190" s="120">
        <v>0</v>
      </c>
      <c r="Z190" s="120">
        <v>0</v>
      </c>
      <c r="AA190" s="122">
        <v>25187.883421847338</v>
      </c>
      <c r="AB190" s="120">
        <v>0</v>
      </c>
      <c r="AC190" s="120">
        <v>0</v>
      </c>
      <c r="AD190" s="120">
        <v>3595</v>
      </c>
      <c r="AE190" s="120">
        <v>0</v>
      </c>
      <c r="AF190" s="120">
        <v>1597</v>
      </c>
      <c r="AG190" s="120">
        <v>0</v>
      </c>
      <c r="AH190" s="120">
        <v>0</v>
      </c>
      <c r="AI190" s="120">
        <v>0</v>
      </c>
      <c r="AJ190" s="120">
        <v>15</v>
      </c>
      <c r="AK190" s="120">
        <v>0</v>
      </c>
      <c r="AL190" s="120">
        <v>0</v>
      </c>
      <c r="AM190" s="131">
        <v>3610</v>
      </c>
    </row>
    <row r="191" spans="1:39" ht="15.75" x14ac:dyDescent="0.25">
      <c r="A191">
        <v>176</v>
      </c>
      <c r="B191" t="s">
        <v>5</v>
      </c>
      <c r="C191" t="s">
        <v>259</v>
      </c>
      <c r="D191" t="s">
        <v>260</v>
      </c>
      <c r="E191" t="s">
        <v>373</v>
      </c>
      <c r="F191" t="s">
        <v>371</v>
      </c>
      <c r="G191">
        <v>391936</v>
      </c>
      <c r="H191" t="s">
        <v>329</v>
      </c>
      <c r="I191" s="120">
        <v>0</v>
      </c>
      <c r="J191" s="120">
        <v>0</v>
      </c>
      <c r="K191" s="120">
        <v>0</v>
      </c>
      <c r="L191" s="120">
        <v>23</v>
      </c>
      <c r="M191" s="120">
        <v>0</v>
      </c>
      <c r="N191" s="120">
        <v>0</v>
      </c>
      <c r="O191" s="121">
        <f t="shared" si="3"/>
        <v>23</v>
      </c>
      <c r="P191" s="120">
        <v>0</v>
      </c>
      <c r="Q191" s="120">
        <v>0</v>
      </c>
      <c r="R191" s="120">
        <v>14304</v>
      </c>
      <c r="S191" s="120">
        <v>0</v>
      </c>
      <c r="T191" s="120">
        <v>0</v>
      </c>
      <c r="U191" s="120">
        <v>0</v>
      </c>
      <c r="V191" s="120">
        <v>0</v>
      </c>
      <c r="W191" s="120">
        <v>0</v>
      </c>
      <c r="X191" s="120">
        <v>23</v>
      </c>
      <c r="Y191" s="120">
        <v>0</v>
      </c>
      <c r="Z191" s="120">
        <v>0</v>
      </c>
      <c r="AA191" s="122">
        <v>25054.570863271896</v>
      </c>
      <c r="AB191" s="120">
        <v>0</v>
      </c>
      <c r="AC191" s="120">
        <v>0</v>
      </c>
      <c r="AD191" s="120">
        <v>3576</v>
      </c>
      <c r="AE191" s="120">
        <v>0</v>
      </c>
      <c r="AF191" s="120">
        <v>1534</v>
      </c>
      <c r="AG191" s="120">
        <v>0</v>
      </c>
      <c r="AH191" s="120">
        <v>0</v>
      </c>
      <c r="AI191" s="120">
        <v>0</v>
      </c>
      <c r="AJ191" s="120">
        <v>18</v>
      </c>
      <c r="AK191" s="120">
        <v>0</v>
      </c>
      <c r="AL191" s="120">
        <v>0</v>
      </c>
      <c r="AM191" s="131">
        <v>3594</v>
      </c>
    </row>
    <row r="192" spans="1:39" ht="15.75" x14ac:dyDescent="0.25">
      <c r="A192">
        <v>177</v>
      </c>
      <c r="B192" t="s">
        <v>5</v>
      </c>
      <c r="C192" t="s">
        <v>259</v>
      </c>
      <c r="D192" t="s">
        <v>260</v>
      </c>
      <c r="E192" t="s">
        <v>369</v>
      </c>
      <c r="F192" t="s">
        <v>370</v>
      </c>
      <c r="G192">
        <v>357357</v>
      </c>
      <c r="H192" t="s">
        <v>329</v>
      </c>
      <c r="I192" s="120">
        <v>0</v>
      </c>
      <c r="J192" s="120">
        <v>0</v>
      </c>
      <c r="K192" s="120">
        <v>0</v>
      </c>
      <c r="L192" s="120">
        <v>24</v>
      </c>
      <c r="M192" s="120">
        <v>0</v>
      </c>
      <c r="N192" s="120">
        <v>0</v>
      </c>
      <c r="O192" s="121">
        <f t="shared" si="3"/>
        <v>24</v>
      </c>
      <c r="P192" s="120">
        <v>0</v>
      </c>
      <c r="Q192" s="120">
        <v>0</v>
      </c>
      <c r="R192" s="120">
        <v>13042</v>
      </c>
      <c r="S192" s="120">
        <v>0</v>
      </c>
      <c r="T192" s="120">
        <v>0</v>
      </c>
      <c r="U192" s="120">
        <v>0</v>
      </c>
      <c r="V192" s="120">
        <v>0</v>
      </c>
      <c r="W192" s="120">
        <v>0</v>
      </c>
      <c r="X192" s="120">
        <v>24</v>
      </c>
      <c r="Y192" s="120">
        <v>0</v>
      </c>
      <c r="Z192" s="120">
        <v>0</v>
      </c>
      <c r="AA192" s="122">
        <v>22848.398625429552</v>
      </c>
      <c r="AB192" s="120">
        <v>0</v>
      </c>
      <c r="AC192" s="120">
        <v>0</v>
      </c>
      <c r="AD192" s="120">
        <v>3261</v>
      </c>
      <c r="AE192" s="120">
        <v>0</v>
      </c>
      <c r="AF192" s="120">
        <v>1247</v>
      </c>
      <c r="AG192" s="120">
        <v>0</v>
      </c>
      <c r="AH192" s="120">
        <v>0</v>
      </c>
      <c r="AI192" s="120">
        <v>0</v>
      </c>
      <c r="AJ192" s="120">
        <v>19</v>
      </c>
      <c r="AK192" s="120">
        <v>0</v>
      </c>
      <c r="AL192" s="120">
        <v>0</v>
      </c>
      <c r="AM192" s="131">
        <v>3280</v>
      </c>
    </row>
    <row r="193" spans="1:39" ht="15.75" x14ac:dyDescent="0.25">
      <c r="A193">
        <v>178</v>
      </c>
      <c r="B193" t="s">
        <v>5</v>
      </c>
      <c r="C193" t="s">
        <v>259</v>
      </c>
      <c r="D193" t="s">
        <v>260</v>
      </c>
      <c r="E193" t="s">
        <v>373</v>
      </c>
      <c r="F193" t="s">
        <v>370</v>
      </c>
      <c r="G193">
        <v>332437</v>
      </c>
      <c r="H193" t="s">
        <v>329</v>
      </c>
      <c r="I193" s="120">
        <v>0</v>
      </c>
      <c r="J193" s="120">
        <v>0</v>
      </c>
      <c r="K193" s="120">
        <v>0</v>
      </c>
      <c r="L193" s="120">
        <v>75</v>
      </c>
      <c r="M193" s="120">
        <v>0</v>
      </c>
      <c r="N193" s="120">
        <v>0</v>
      </c>
      <c r="O193" s="121">
        <f t="shared" si="3"/>
        <v>75</v>
      </c>
      <c r="P193" s="120">
        <v>0</v>
      </c>
      <c r="Q193" s="120">
        <v>0</v>
      </c>
      <c r="R193" s="120">
        <v>12133</v>
      </c>
      <c r="S193" s="120">
        <v>0</v>
      </c>
      <c r="T193" s="120">
        <v>0</v>
      </c>
      <c r="U193" s="120">
        <v>0</v>
      </c>
      <c r="V193" s="120">
        <v>0</v>
      </c>
      <c r="W193" s="120">
        <v>0</v>
      </c>
      <c r="X193" s="120">
        <v>75</v>
      </c>
      <c r="Y193" s="120">
        <v>0</v>
      </c>
      <c r="Z193" s="120">
        <v>0</v>
      </c>
      <c r="AA193" s="122">
        <v>21307.59007601791</v>
      </c>
      <c r="AB193" s="120">
        <v>0</v>
      </c>
      <c r="AC193" s="120">
        <v>0</v>
      </c>
      <c r="AD193" s="120">
        <v>3033</v>
      </c>
      <c r="AE193" s="120">
        <v>0</v>
      </c>
      <c r="AF193" s="120">
        <v>0</v>
      </c>
      <c r="AG193" s="120">
        <v>0</v>
      </c>
      <c r="AH193" s="120">
        <v>0</v>
      </c>
      <c r="AI193" s="120">
        <v>0</v>
      </c>
      <c r="AJ193" s="120">
        <v>60</v>
      </c>
      <c r="AK193" s="120">
        <v>0</v>
      </c>
      <c r="AL193" s="120">
        <v>0</v>
      </c>
      <c r="AM193" s="131">
        <v>3093</v>
      </c>
    </row>
    <row r="194" spans="1:39" ht="15.75" x14ac:dyDescent="0.25">
      <c r="A194">
        <v>179</v>
      </c>
      <c r="B194" t="s">
        <v>5</v>
      </c>
      <c r="C194" t="s">
        <v>259</v>
      </c>
      <c r="D194" t="s">
        <v>260</v>
      </c>
      <c r="E194" t="s">
        <v>369</v>
      </c>
      <c r="F194" t="s">
        <v>372</v>
      </c>
      <c r="G194">
        <v>25345</v>
      </c>
      <c r="H194" t="s">
        <v>329</v>
      </c>
      <c r="I194" s="120">
        <v>0</v>
      </c>
      <c r="J194" s="120">
        <v>0</v>
      </c>
      <c r="K194" s="120">
        <v>0</v>
      </c>
      <c r="L194" s="120">
        <v>2</v>
      </c>
      <c r="M194" s="120">
        <v>0</v>
      </c>
      <c r="N194" s="120">
        <v>0</v>
      </c>
      <c r="O194" s="121">
        <f t="shared" si="3"/>
        <v>2</v>
      </c>
      <c r="P194" s="120">
        <v>0</v>
      </c>
      <c r="Q194" s="120">
        <v>0</v>
      </c>
      <c r="R194" s="120">
        <v>925</v>
      </c>
      <c r="S194" s="120">
        <v>0</v>
      </c>
      <c r="T194" s="120">
        <v>0</v>
      </c>
      <c r="U194" s="120">
        <v>0</v>
      </c>
      <c r="V194" s="120">
        <v>0</v>
      </c>
      <c r="W194" s="120">
        <v>0</v>
      </c>
      <c r="X194" s="120">
        <v>2</v>
      </c>
      <c r="Y194" s="120">
        <v>0</v>
      </c>
      <c r="Z194" s="120">
        <v>0</v>
      </c>
      <c r="AA194" s="122">
        <v>1619.2368009996876</v>
      </c>
      <c r="AB194" s="120">
        <v>0</v>
      </c>
      <c r="AC194" s="120">
        <v>0</v>
      </c>
      <c r="AD194" s="120">
        <v>231</v>
      </c>
      <c r="AE194" s="120">
        <v>0</v>
      </c>
      <c r="AF194" s="120">
        <v>0</v>
      </c>
      <c r="AG194" s="120">
        <v>0</v>
      </c>
      <c r="AH194" s="120">
        <v>0</v>
      </c>
      <c r="AI194" s="120">
        <v>0</v>
      </c>
      <c r="AJ194" s="120">
        <v>2</v>
      </c>
      <c r="AK194" s="120">
        <v>0</v>
      </c>
      <c r="AL194" s="120">
        <v>0</v>
      </c>
      <c r="AM194" s="131">
        <v>233</v>
      </c>
    </row>
    <row r="195" spans="1:39" ht="15.75" x14ac:dyDescent="0.25">
      <c r="A195">
        <v>180</v>
      </c>
      <c r="B195" t="s">
        <v>5</v>
      </c>
      <c r="C195" t="s">
        <v>259</v>
      </c>
      <c r="D195" t="s">
        <v>260</v>
      </c>
      <c r="E195" t="s">
        <v>373</v>
      </c>
      <c r="F195" t="s">
        <v>372</v>
      </c>
      <c r="G195">
        <v>28207</v>
      </c>
      <c r="H195" t="s">
        <v>329</v>
      </c>
      <c r="I195" s="120">
        <v>0</v>
      </c>
      <c r="J195" s="120">
        <v>0</v>
      </c>
      <c r="K195" s="120">
        <v>0</v>
      </c>
      <c r="L195" s="120">
        <v>5</v>
      </c>
      <c r="M195" s="120">
        <v>0</v>
      </c>
      <c r="N195" s="120">
        <v>0</v>
      </c>
      <c r="O195" s="121">
        <f t="shared" si="3"/>
        <v>5</v>
      </c>
      <c r="P195" s="120">
        <v>0</v>
      </c>
      <c r="Q195" s="120">
        <v>0</v>
      </c>
      <c r="R195" s="120">
        <v>1029</v>
      </c>
      <c r="S195" s="120">
        <v>0</v>
      </c>
      <c r="T195" s="120">
        <v>0</v>
      </c>
      <c r="U195" s="120">
        <v>0</v>
      </c>
      <c r="V195" s="120">
        <v>0</v>
      </c>
      <c r="W195" s="120">
        <v>0</v>
      </c>
      <c r="X195" s="120">
        <v>5</v>
      </c>
      <c r="Y195" s="120">
        <v>0</v>
      </c>
      <c r="Z195" s="120">
        <v>0</v>
      </c>
      <c r="AA195" s="122">
        <v>1805.3202124336144</v>
      </c>
      <c r="AB195" s="120">
        <v>0</v>
      </c>
      <c r="AC195" s="120">
        <v>0</v>
      </c>
      <c r="AD195" s="120">
        <v>257</v>
      </c>
      <c r="AE195" s="120">
        <v>0</v>
      </c>
      <c r="AF195" s="120">
        <v>0</v>
      </c>
      <c r="AG195" s="120">
        <v>0</v>
      </c>
      <c r="AH195" s="120">
        <v>0</v>
      </c>
      <c r="AI195" s="120">
        <v>0</v>
      </c>
      <c r="AJ195" s="120">
        <v>4</v>
      </c>
      <c r="AK195" s="120">
        <v>0</v>
      </c>
      <c r="AL195" s="120">
        <v>0</v>
      </c>
      <c r="AM195" s="131">
        <v>261</v>
      </c>
    </row>
    <row r="196" spans="1:39" ht="15.75" x14ac:dyDescent="0.25">
      <c r="A196">
        <v>181</v>
      </c>
      <c r="B196" t="s">
        <v>5</v>
      </c>
      <c r="C196" t="s">
        <v>261</v>
      </c>
      <c r="D196" t="s">
        <v>262</v>
      </c>
      <c r="E196" t="s">
        <v>369</v>
      </c>
      <c r="F196" t="s">
        <v>371</v>
      </c>
      <c r="G196">
        <v>32705</v>
      </c>
      <c r="H196" t="s">
        <v>329</v>
      </c>
      <c r="I196" s="120">
        <v>0</v>
      </c>
      <c r="J196" s="120">
        <v>0</v>
      </c>
      <c r="K196" s="120">
        <v>0</v>
      </c>
      <c r="L196" s="120">
        <v>0</v>
      </c>
      <c r="M196" s="120">
        <v>0</v>
      </c>
      <c r="N196" s="120">
        <v>0</v>
      </c>
      <c r="O196" s="121">
        <f t="shared" si="3"/>
        <v>0</v>
      </c>
      <c r="P196" s="120">
        <v>0</v>
      </c>
      <c r="Q196" s="120">
        <v>0</v>
      </c>
      <c r="R196" s="120">
        <v>880</v>
      </c>
      <c r="S196" s="120">
        <v>0</v>
      </c>
      <c r="T196" s="120">
        <v>0</v>
      </c>
      <c r="U196" s="120">
        <v>0</v>
      </c>
      <c r="V196" s="120">
        <v>0</v>
      </c>
      <c r="W196" s="120">
        <v>0</v>
      </c>
      <c r="X196" s="120">
        <v>0</v>
      </c>
      <c r="Y196" s="120">
        <v>0</v>
      </c>
      <c r="Z196" s="120">
        <v>0</v>
      </c>
      <c r="AA196" s="122">
        <v>586.41836734693868</v>
      </c>
      <c r="AB196" s="120">
        <v>0</v>
      </c>
      <c r="AC196" s="120">
        <v>0</v>
      </c>
      <c r="AD196" s="120">
        <v>220</v>
      </c>
      <c r="AE196" s="120">
        <v>0</v>
      </c>
      <c r="AF196" s="120">
        <v>133</v>
      </c>
      <c r="AG196" s="120">
        <v>0</v>
      </c>
      <c r="AH196" s="120">
        <v>0</v>
      </c>
      <c r="AI196" s="120">
        <v>0</v>
      </c>
      <c r="AJ196" s="120">
        <v>0</v>
      </c>
      <c r="AK196" s="120">
        <v>0</v>
      </c>
      <c r="AL196" s="120">
        <v>0</v>
      </c>
      <c r="AM196" s="131">
        <v>220</v>
      </c>
    </row>
    <row r="197" spans="1:39" ht="15.75" x14ac:dyDescent="0.25">
      <c r="A197">
        <v>182</v>
      </c>
      <c r="B197" t="s">
        <v>5</v>
      </c>
      <c r="C197" t="s">
        <v>261</v>
      </c>
      <c r="D197" t="s">
        <v>262</v>
      </c>
      <c r="E197" t="s">
        <v>373</v>
      </c>
      <c r="F197" t="s">
        <v>371</v>
      </c>
      <c r="G197">
        <v>32531</v>
      </c>
      <c r="H197" t="s">
        <v>329</v>
      </c>
      <c r="I197" s="120">
        <v>0</v>
      </c>
      <c r="J197" s="120">
        <v>0</v>
      </c>
      <c r="K197" s="120">
        <v>0</v>
      </c>
      <c r="L197" s="120">
        <v>0</v>
      </c>
      <c r="M197" s="120">
        <v>0</v>
      </c>
      <c r="N197" s="120">
        <v>0</v>
      </c>
      <c r="O197" s="121">
        <f t="shared" ref="O197:O260" si="5">SUM(I197:N197)</f>
        <v>0</v>
      </c>
      <c r="P197" s="120">
        <v>0</v>
      </c>
      <c r="Q197" s="120">
        <v>0</v>
      </c>
      <c r="R197" s="120">
        <v>875</v>
      </c>
      <c r="S197" s="120">
        <v>0</v>
      </c>
      <c r="T197" s="120">
        <v>0</v>
      </c>
      <c r="U197" s="120">
        <v>0</v>
      </c>
      <c r="V197" s="120">
        <v>0</v>
      </c>
      <c r="W197" s="120">
        <v>0</v>
      </c>
      <c r="X197" s="120">
        <v>0</v>
      </c>
      <c r="Y197" s="120">
        <v>0</v>
      </c>
      <c r="Z197" s="120">
        <v>0</v>
      </c>
      <c r="AA197" s="122">
        <v>582.54761904761904</v>
      </c>
      <c r="AB197" s="120">
        <v>0</v>
      </c>
      <c r="AC197" s="120">
        <v>0</v>
      </c>
      <c r="AD197" s="120">
        <v>219</v>
      </c>
      <c r="AE197" s="120">
        <v>0</v>
      </c>
      <c r="AF197" s="120">
        <v>127</v>
      </c>
      <c r="AG197" s="120">
        <v>0</v>
      </c>
      <c r="AH197" s="120">
        <v>0</v>
      </c>
      <c r="AI197" s="120">
        <v>0</v>
      </c>
      <c r="AJ197" s="120">
        <v>0</v>
      </c>
      <c r="AK197" s="120">
        <v>0</v>
      </c>
      <c r="AL197" s="120">
        <v>0</v>
      </c>
      <c r="AM197" s="131">
        <v>219</v>
      </c>
    </row>
    <row r="198" spans="1:39" ht="15.75" x14ac:dyDescent="0.25">
      <c r="A198">
        <v>183</v>
      </c>
      <c r="B198" t="s">
        <v>5</v>
      </c>
      <c r="C198" t="s">
        <v>261</v>
      </c>
      <c r="D198" t="s">
        <v>262</v>
      </c>
      <c r="E198" t="s">
        <v>369</v>
      </c>
      <c r="F198" t="s">
        <v>370</v>
      </c>
      <c r="G198">
        <v>29661</v>
      </c>
      <c r="H198" t="s">
        <v>329</v>
      </c>
      <c r="I198" s="120">
        <v>0</v>
      </c>
      <c r="J198" s="120">
        <v>0</v>
      </c>
      <c r="K198" s="120">
        <v>0</v>
      </c>
      <c r="L198" s="120">
        <v>0</v>
      </c>
      <c r="M198" s="120">
        <v>0</v>
      </c>
      <c r="N198" s="120">
        <v>0</v>
      </c>
      <c r="O198" s="121">
        <f t="shared" si="5"/>
        <v>0</v>
      </c>
      <c r="P198" s="120">
        <v>0</v>
      </c>
      <c r="Q198" s="120">
        <v>0</v>
      </c>
      <c r="R198" s="120">
        <v>798</v>
      </c>
      <c r="S198" s="120">
        <v>0</v>
      </c>
      <c r="T198" s="120">
        <v>0</v>
      </c>
      <c r="U198" s="120">
        <v>0</v>
      </c>
      <c r="V198" s="120">
        <v>0</v>
      </c>
      <c r="W198" s="120">
        <v>0</v>
      </c>
      <c r="X198" s="120">
        <v>0</v>
      </c>
      <c r="Y198" s="120">
        <v>0</v>
      </c>
      <c r="Z198" s="120">
        <v>0</v>
      </c>
      <c r="AA198" s="122">
        <v>532.22789115646265</v>
      </c>
      <c r="AB198" s="120">
        <v>0</v>
      </c>
      <c r="AC198" s="120">
        <v>0</v>
      </c>
      <c r="AD198" s="120">
        <v>199</v>
      </c>
      <c r="AE198" s="120">
        <v>0</v>
      </c>
      <c r="AF198" s="120">
        <v>103</v>
      </c>
      <c r="AG198" s="120">
        <v>0</v>
      </c>
      <c r="AH198" s="120">
        <v>0</v>
      </c>
      <c r="AI198" s="120">
        <v>0</v>
      </c>
      <c r="AJ198" s="120">
        <v>0</v>
      </c>
      <c r="AK198" s="120">
        <v>0</v>
      </c>
      <c r="AL198" s="120">
        <v>0</v>
      </c>
      <c r="AM198" s="131">
        <v>199</v>
      </c>
    </row>
    <row r="199" spans="1:39" ht="15.75" x14ac:dyDescent="0.25">
      <c r="A199">
        <v>184</v>
      </c>
      <c r="B199" t="s">
        <v>5</v>
      </c>
      <c r="C199" t="s">
        <v>261</v>
      </c>
      <c r="D199" t="s">
        <v>262</v>
      </c>
      <c r="E199" t="s">
        <v>373</v>
      </c>
      <c r="F199" t="s">
        <v>370</v>
      </c>
      <c r="G199">
        <v>27593</v>
      </c>
      <c r="H199" t="s">
        <v>329</v>
      </c>
      <c r="I199" s="120">
        <v>0</v>
      </c>
      <c r="J199" s="120">
        <v>0</v>
      </c>
      <c r="K199" s="120">
        <v>0</v>
      </c>
      <c r="L199" s="120">
        <v>0</v>
      </c>
      <c r="M199" s="120">
        <v>0</v>
      </c>
      <c r="N199" s="120">
        <v>0</v>
      </c>
      <c r="O199" s="121">
        <f t="shared" si="5"/>
        <v>0</v>
      </c>
      <c r="P199" s="120">
        <v>0</v>
      </c>
      <c r="Q199" s="120">
        <v>0</v>
      </c>
      <c r="R199" s="120">
        <v>742</v>
      </c>
      <c r="S199" s="120">
        <v>0</v>
      </c>
      <c r="T199" s="120">
        <v>0</v>
      </c>
      <c r="U199" s="120">
        <v>0</v>
      </c>
      <c r="V199" s="120">
        <v>0</v>
      </c>
      <c r="W199" s="120">
        <v>0</v>
      </c>
      <c r="X199" s="120">
        <v>0</v>
      </c>
      <c r="Y199" s="120">
        <v>0</v>
      </c>
      <c r="Z199" s="120">
        <v>0</v>
      </c>
      <c r="AA199" s="122">
        <v>493.5204081632653</v>
      </c>
      <c r="AB199" s="120">
        <v>0</v>
      </c>
      <c r="AC199" s="120">
        <v>0</v>
      </c>
      <c r="AD199" s="120">
        <v>186</v>
      </c>
      <c r="AE199" s="120">
        <v>0</v>
      </c>
      <c r="AF199" s="120">
        <v>0</v>
      </c>
      <c r="AG199" s="120">
        <v>0</v>
      </c>
      <c r="AH199" s="120">
        <v>0</v>
      </c>
      <c r="AI199" s="120">
        <v>0</v>
      </c>
      <c r="AJ199" s="120">
        <v>0</v>
      </c>
      <c r="AK199" s="120">
        <v>0</v>
      </c>
      <c r="AL199" s="120">
        <v>0</v>
      </c>
      <c r="AM199" s="131">
        <v>186</v>
      </c>
    </row>
    <row r="200" spans="1:39" ht="15.75" x14ac:dyDescent="0.25">
      <c r="A200">
        <v>185</v>
      </c>
      <c r="B200" t="s">
        <v>5</v>
      </c>
      <c r="C200" t="s">
        <v>261</v>
      </c>
      <c r="D200" t="s">
        <v>262</v>
      </c>
      <c r="E200" t="s">
        <v>369</v>
      </c>
      <c r="F200" t="s">
        <v>372</v>
      </c>
      <c r="G200">
        <v>2104</v>
      </c>
      <c r="H200" t="s">
        <v>329</v>
      </c>
      <c r="I200" s="120">
        <v>0</v>
      </c>
      <c r="J200" s="120">
        <v>0</v>
      </c>
      <c r="K200" s="120">
        <v>0</v>
      </c>
      <c r="L200" s="120">
        <v>0</v>
      </c>
      <c r="M200" s="120">
        <v>0</v>
      </c>
      <c r="N200" s="120">
        <v>0</v>
      </c>
      <c r="O200" s="121">
        <f t="shared" si="5"/>
        <v>0</v>
      </c>
      <c r="P200" s="120">
        <v>0</v>
      </c>
      <c r="Q200" s="120">
        <v>0</v>
      </c>
      <c r="R200" s="120">
        <v>57</v>
      </c>
      <c r="S200" s="120">
        <v>0</v>
      </c>
      <c r="T200" s="120">
        <v>0</v>
      </c>
      <c r="U200" s="120">
        <v>0</v>
      </c>
      <c r="V200" s="120">
        <v>0</v>
      </c>
      <c r="W200" s="120">
        <v>0</v>
      </c>
      <c r="X200" s="120">
        <v>0</v>
      </c>
      <c r="Y200" s="120">
        <v>0</v>
      </c>
      <c r="Z200" s="120">
        <v>0</v>
      </c>
      <c r="AA200" s="122">
        <v>38.707482993197281</v>
      </c>
      <c r="AB200" s="120">
        <v>0</v>
      </c>
      <c r="AC200" s="120">
        <v>0</v>
      </c>
      <c r="AD200" s="120">
        <v>14</v>
      </c>
      <c r="AE200" s="120">
        <v>0</v>
      </c>
      <c r="AF200" s="120">
        <v>0</v>
      </c>
      <c r="AG200" s="120">
        <v>0</v>
      </c>
      <c r="AH200" s="120">
        <v>0</v>
      </c>
      <c r="AI200" s="120">
        <v>0</v>
      </c>
      <c r="AJ200" s="120">
        <v>0</v>
      </c>
      <c r="AK200" s="120">
        <v>0</v>
      </c>
      <c r="AL200" s="120">
        <v>0</v>
      </c>
      <c r="AM200" s="131">
        <v>14</v>
      </c>
    </row>
    <row r="201" spans="1:39" ht="15.75" x14ac:dyDescent="0.25">
      <c r="A201">
        <v>186</v>
      </c>
      <c r="B201" t="s">
        <v>5</v>
      </c>
      <c r="C201" t="s">
        <v>261</v>
      </c>
      <c r="D201" t="s">
        <v>262</v>
      </c>
      <c r="E201" t="s">
        <v>373</v>
      </c>
      <c r="F201" t="s">
        <v>372</v>
      </c>
      <c r="G201">
        <v>2341</v>
      </c>
      <c r="H201" t="s">
        <v>329</v>
      </c>
      <c r="I201" s="120">
        <v>0</v>
      </c>
      <c r="J201" s="120">
        <v>0</v>
      </c>
      <c r="K201" s="120">
        <v>0</v>
      </c>
      <c r="L201" s="120">
        <v>0</v>
      </c>
      <c r="M201" s="120">
        <v>0</v>
      </c>
      <c r="N201" s="120">
        <v>0</v>
      </c>
      <c r="O201" s="121">
        <f t="shared" si="5"/>
        <v>0</v>
      </c>
      <c r="P201" s="120">
        <v>0</v>
      </c>
      <c r="Q201" s="120">
        <v>0</v>
      </c>
      <c r="R201" s="120">
        <v>63</v>
      </c>
      <c r="S201" s="120">
        <v>0</v>
      </c>
      <c r="T201" s="120">
        <v>0</v>
      </c>
      <c r="U201" s="120">
        <v>0</v>
      </c>
      <c r="V201" s="120">
        <v>0</v>
      </c>
      <c r="W201" s="120">
        <v>0</v>
      </c>
      <c r="X201" s="120">
        <v>0</v>
      </c>
      <c r="Y201" s="120">
        <v>0</v>
      </c>
      <c r="Z201" s="120">
        <v>0</v>
      </c>
      <c r="AA201" s="122">
        <v>42.578231292517003</v>
      </c>
      <c r="AB201" s="120">
        <v>0</v>
      </c>
      <c r="AC201" s="120">
        <v>0</v>
      </c>
      <c r="AD201" s="120">
        <v>16</v>
      </c>
      <c r="AE201" s="120">
        <v>0</v>
      </c>
      <c r="AF201" s="120">
        <v>0</v>
      </c>
      <c r="AG201" s="120">
        <v>0</v>
      </c>
      <c r="AH201" s="120">
        <v>0</v>
      </c>
      <c r="AI201" s="120">
        <v>0</v>
      </c>
      <c r="AJ201" s="120">
        <v>0</v>
      </c>
      <c r="AK201" s="120">
        <v>0</v>
      </c>
      <c r="AL201" s="120">
        <v>0</v>
      </c>
      <c r="AM201" s="131">
        <v>16</v>
      </c>
    </row>
    <row r="202" spans="1:39" ht="15.75" x14ac:dyDescent="0.25">
      <c r="A202">
        <v>187</v>
      </c>
      <c r="B202" t="s">
        <v>5</v>
      </c>
      <c r="C202" t="s">
        <v>263</v>
      </c>
      <c r="D202" t="s">
        <v>264</v>
      </c>
      <c r="E202" t="s">
        <v>369</v>
      </c>
      <c r="F202" t="s">
        <v>371</v>
      </c>
      <c r="G202">
        <v>190209</v>
      </c>
      <c r="H202" t="s">
        <v>329</v>
      </c>
      <c r="I202" s="120">
        <v>0</v>
      </c>
      <c r="J202" s="120">
        <v>0</v>
      </c>
      <c r="K202" s="120">
        <v>0</v>
      </c>
      <c r="L202" s="120">
        <v>0</v>
      </c>
      <c r="M202" s="120">
        <v>0</v>
      </c>
      <c r="N202" s="120">
        <v>0</v>
      </c>
      <c r="O202" s="121">
        <f t="shared" si="5"/>
        <v>0</v>
      </c>
      <c r="P202" s="120">
        <v>0</v>
      </c>
      <c r="Q202" s="120">
        <v>0</v>
      </c>
      <c r="R202" s="120">
        <v>26422</v>
      </c>
      <c r="S202" s="120">
        <v>0</v>
      </c>
      <c r="T202" s="120">
        <v>0</v>
      </c>
      <c r="U202" s="120">
        <v>0</v>
      </c>
      <c r="V202" s="120">
        <v>0</v>
      </c>
      <c r="W202" s="120">
        <v>0</v>
      </c>
      <c r="X202" s="120">
        <v>0</v>
      </c>
      <c r="Y202" s="120">
        <v>0</v>
      </c>
      <c r="Z202" s="120">
        <v>0</v>
      </c>
      <c r="AA202" s="122">
        <v>28073.96877036869</v>
      </c>
      <c r="AB202" s="120">
        <v>0</v>
      </c>
      <c r="AC202" s="120">
        <v>0</v>
      </c>
      <c r="AD202" s="120">
        <v>6605</v>
      </c>
      <c r="AE202" s="120">
        <v>0</v>
      </c>
      <c r="AF202" s="120">
        <v>721</v>
      </c>
      <c r="AG202" s="120">
        <v>0</v>
      </c>
      <c r="AH202" s="120">
        <v>0</v>
      </c>
      <c r="AI202" s="120">
        <v>0</v>
      </c>
      <c r="AJ202" s="120">
        <v>0</v>
      </c>
      <c r="AK202" s="120">
        <v>0</v>
      </c>
      <c r="AL202" s="120">
        <v>0</v>
      </c>
      <c r="AM202" s="131">
        <v>6605</v>
      </c>
    </row>
    <row r="203" spans="1:39" ht="15.75" x14ac:dyDescent="0.25">
      <c r="A203">
        <v>188</v>
      </c>
      <c r="B203" t="s">
        <v>5</v>
      </c>
      <c r="C203" t="s">
        <v>263</v>
      </c>
      <c r="D203" t="s">
        <v>264</v>
      </c>
      <c r="E203" t="s">
        <v>373</v>
      </c>
      <c r="F203" t="s">
        <v>371</v>
      </c>
      <c r="G203">
        <v>189198</v>
      </c>
      <c r="H203" t="s">
        <v>329</v>
      </c>
      <c r="I203" s="120">
        <v>0</v>
      </c>
      <c r="J203" s="120">
        <v>0</v>
      </c>
      <c r="K203" s="120">
        <v>0</v>
      </c>
      <c r="L203" s="120">
        <v>0</v>
      </c>
      <c r="M203" s="120">
        <v>0</v>
      </c>
      <c r="N203" s="120">
        <v>0</v>
      </c>
      <c r="O203" s="121">
        <f t="shared" si="5"/>
        <v>0</v>
      </c>
      <c r="P203" s="120">
        <v>0</v>
      </c>
      <c r="Q203" s="120">
        <v>0</v>
      </c>
      <c r="R203" s="120">
        <v>26281</v>
      </c>
      <c r="S203" s="120">
        <v>0</v>
      </c>
      <c r="T203" s="120">
        <v>0</v>
      </c>
      <c r="U203" s="120">
        <v>0</v>
      </c>
      <c r="V203" s="120">
        <v>0</v>
      </c>
      <c r="W203" s="120">
        <v>0</v>
      </c>
      <c r="X203" s="120">
        <v>0</v>
      </c>
      <c r="Y203" s="120">
        <v>0</v>
      </c>
      <c r="Z203" s="120">
        <v>0</v>
      </c>
      <c r="AA203" s="122">
        <v>27922.66823476068</v>
      </c>
      <c r="AB203" s="120">
        <v>0</v>
      </c>
      <c r="AC203" s="120">
        <v>0</v>
      </c>
      <c r="AD203" s="120">
        <v>6570</v>
      </c>
      <c r="AE203" s="120">
        <v>0</v>
      </c>
      <c r="AF203" s="120">
        <v>740</v>
      </c>
      <c r="AG203" s="120">
        <v>0</v>
      </c>
      <c r="AH203" s="120">
        <v>0</v>
      </c>
      <c r="AI203" s="120">
        <v>0</v>
      </c>
      <c r="AJ203" s="120">
        <v>0</v>
      </c>
      <c r="AK203" s="120">
        <v>0</v>
      </c>
      <c r="AL203" s="120">
        <v>0</v>
      </c>
      <c r="AM203" s="131">
        <v>6570</v>
      </c>
    </row>
    <row r="204" spans="1:39" ht="15.75" x14ac:dyDescent="0.25">
      <c r="A204">
        <v>189</v>
      </c>
      <c r="B204" t="s">
        <v>5</v>
      </c>
      <c r="C204" t="s">
        <v>263</v>
      </c>
      <c r="D204" t="s">
        <v>264</v>
      </c>
      <c r="E204" t="s">
        <v>369</v>
      </c>
      <c r="F204" t="s">
        <v>370</v>
      </c>
      <c r="G204">
        <v>172506</v>
      </c>
      <c r="H204" t="s">
        <v>329</v>
      </c>
      <c r="I204" s="120">
        <v>0</v>
      </c>
      <c r="J204" s="120">
        <v>0</v>
      </c>
      <c r="K204" s="120">
        <v>0</v>
      </c>
      <c r="L204" s="120">
        <v>0</v>
      </c>
      <c r="M204" s="120">
        <v>0</v>
      </c>
      <c r="N204" s="120">
        <v>0</v>
      </c>
      <c r="O204" s="121">
        <f t="shared" si="5"/>
        <v>0</v>
      </c>
      <c r="P204" s="120">
        <v>0</v>
      </c>
      <c r="Q204" s="120">
        <v>0</v>
      </c>
      <c r="R204" s="120">
        <v>23963</v>
      </c>
      <c r="S204" s="120">
        <v>0</v>
      </c>
      <c r="T204" s="120">
        <v>0</v>
      </c>
      <c r="U204" s="120">
        <v>0</v>
      </c>
      <c r="V204" s="120">
        <v>0</v>
      </c>
      <c r="W204" s="120">
        <v>0</v>
      </c>
      <c r="X204" s="120">
        <v>0</v>
      </c>
      <c r="Y204" s="120">
        <v>0</v>
      </c>
      <c r="Z204" s="120">
        <v>0</v>
      </c>
      <c r="AA204" s="122">
        <v>25461.718706605832</v>
      </c>
      <c r="AB204" s="120">
        <v>0</v>
      </c>
      <c r="AC204" s="120">
        <v>0</v>
      </c>
      <c r="AD204" s="120">
        <v>5991</v>
      </c>
      <c r="AE204" s="120">
        <v>0</v>
      </c>
      <c r="AF204" s="120">
        <v>602</v>
      </c>
      <c r="AG204" s="120">
        <v>0</v>
      </c>
      <c r="AH204" s="120">
        <v>0</v>
      </c>
      <c r="AI204" s="120">
        <v>0</v>
      </c>
      <c r="AJ204" s="120">
        <v>0</v>
      </c>
      <c r="AK204" s="120">
        <v>0</v>
      </c>
      <c r="AL204" s="120">
        <v>0</v>
      </c>
      <c r="AM204" s="131">
        <v>5991</v>
      </c>
    </row>
    <row r="205" spans="1:39" ht="15.75" x14ac:dyDescent="0.25">
      <c r="A205">
        <v>190</v>
      </c>
      <c r="B205" t="s">
        <v>5</v>
      </c>
      <c r="C205" t="s">
        <v>263</v>
      </c>
      <c r="D205" t="s">
        <v>264</v>
      </c>
      <c r="E205" t="s">
        <v>373</v>
      </c>
      <c r="F205" t="s">
        <v>370</v>
      </c>
      <c r="G205">
        <v>160476</v>
      </c>
      <c r="H205" t="s">
        <v>329</v>
      </c>
      <c r="I205" s="120">
        <v>0</v>
      </c>
      <c r="J205" s="120">
        <v>0</v>
      </c>
      <c r="K205" s="120">
        <v>0</v>
      </c>
      <c r="L205" s="120">
        <v>0</v>
      </c>
      <c r="M205" s="120">
        <v>0</v>
      </c>
      <c r="N205" s="120">
        <v>0</v>
      </c>
      <c r="O205" s="121">
        <f t="shared" si="5"/>
        <v>0</v>
      </c>
      <c r="P205" s="120">
        <v>0</v>
      </c>
      <c r="Q205" s="120">
        <v>0</v>
      </c>
      <c r="R205" s="120">
        <v>22291</v>
      </c>
      <c r="S205" s="120">
        <v>0</v>
      </c>
      <c r="T205" s="120">
        <v>0</v>
      </c>
      <c r="U205" s="120">
        <v>0</v>
      </c>
      <c r="V205" s="120">
        <v>0</v>
      </c>
      <c r="W205" s="120">
        <v>0</v>
      </c>
      <c r="X205" s="120">
        <v>0</v>
      </c>
      <c r="Y205" s="120">
        <v>0</v>
      </c>
      <c r="Z205" s="120">
        <v>0</v>
      </c>
      <c r="AA205" s="122">
        <v>23683.165471703462</v>
      </c>
      <c r="AB205" s="120">
        <v>0</v>
      </c>
      <c r="AC205" s="120">
        <v>0</v>
      </c>
      <c r="AD205" s="120">
        <v>5573</v>
      </c>
      <c r="AE205" s="120">
        <v>0</v>
      </c>
      <c r="AF205" s="120">
        <v>0</v>
      </c>
      <c r="AG205" s="120">
        <v>0</v>
      </c>
      <c r="AH205" s="120">
        <v>0</v>
      </c>
      <c r="AI205" s="120">
        <v>0</v>
      </c>
      <c r="AJ205" s="120">
        <v>0</v>
      </c>
      <c r="AK205" s="120">
        <v>0</v>
      </c>
      <c r="AL205" s="120">
        <v>0</v>
      </c>
      <c r="AM205" s="131">
        <v>5573</v>
      </c>
    </row>
    <row r="206" spans="1:39" ht="15.75" x14ac:dyDescent="0.25">
      <c r="A206">
        <v>191</v>
      </c>
      <c r="B206" t="s">
        <v>5</v>
      </c>
      <c r="C206" t="s">
        <v>263</v>
      </c>
      <c r="D206" t="s">
        <v>264</v>
      </c>
      <c r="E206" t="s">
        <v>369</v>
      </c>
      <c r="F206" t="s">
        <v>372</v>
      </c>
      <c r="G206">
        <v>12235</v>
      </c>
      <c r="H206" t="s">
        <v>329</v>
      </c>
      <c r="I206" s="120">
        <v>0</v>
      </c>
      <c r="J206" s="120">
        <v>0</v>
      </c>
      <c r="K206" s="120">
        <v>0</v>
      </c>
      <c r="L206" s="120">
        <v>0</v>
      </c>
      <c r="M206" s="120">
        <v>0</v>
      </c>
      <c r="N206" s="120">
        <v>0</v>
      </c>
      <c r="O206" s="121">
        <f t="shared" si="5"/>
        <v>0</v>
      </c>
      <c r="P206" s="120">
        <v>0</v>
      </c>
      <c r="Q206" s="120">
        <v>0</v>
      </c>
      <c r="R206" s="120">
        <v>1700</v>
      </c>
      <c r="S206" s="120">
        <v>0</v>
      </c>
      <c r="T206" s="120">
        <v>0</v>
      </c>
      <c r="U206" s="120">
        <v>0</v>
      </c>
      <c r="V206" s="120">
        <v>0</v>
      </c>
      <c r="W206" s="120">
        <v>0</v>
      </c>
      <c r="X206" s="120">
        <v>0</v>
      </c>
      <c r="Y206" s="120">
        <v>0</v>
      </c>
      <c r="Z206" s="120">
        <v>0</v>
      </c>
      <c r="AA206" s="122">
        <v>1806.3431291977217</v>
      </c>
      <c r="AB206" s="120">
        <v>0</v>
      </c>
      <c r="AC206" s="120">
        <v>0</v>
      </c>
      <c r="AD206" s="120">
        <v>425</v>
      </c>
      <c r="AE206" s="120">
        <v>0</v>
      </c>
      <c r="AF206" s="120">
        <v>0</v>
      </c>
      <c r="AG206" s="120">
        <v>0</v>
      </c>
      <c r="AH206" s="120">
        <v>0</v>
      </c>
      <c r="AI206" s="120">
        <v>0</v>
      </c>
      <c r="AJ206" s="120">
        <v>0</v>
      </c>
      <c r="AK206" s="120">
        <v>0</v>
      </c>
      <c r="AL206" s="120">
        <v>0</v>
      </c>
      <c r="AM206" s="131">
        <v>425</v>
      </c>
    </row>
    <row r="207" spans="1:39" ht="15.75" x14ac:dyDescent="0.25">
      <c r="A207">
        <v>192</v>
      </c>
      <c r="B207" t="s">
        <v>5</v>
      </c>
      <c r="C207" t="s">
        <v>263</v>
      </c>
      <c r="D207" t="s">
        <v>264</v>
      </c>
      <c r="E207" t="s">
        <v>373</v>
      </c>
      <c r="F207" t="s">
        <v>372</v>
      </c>
      <c r="G207">
        <v>13616</v>
      </c>
      <c r="H207" t="s">
        <v>329</v>
      </c>
      <c r="I207" s="120">
        <v>0</v>
      </c>
      <c r="J207" s="120">
        <v>0</v>
      </c>
      <c r="K207" s="120">
        <v>0</v>
      </c>
      <c r="L207" s="120">
        <v>0</v>
      </c>
      <c r="M207" s="120">
        <v>0</v>
      </c>
      <c r="N207" s="120">
        <v>0</v>
      </c>
      <c r="O207" s="121">
        <f t="shared" si="5"/>
        <v>0</v>
      </c>
      <c r="P207" s="120">
        <v>0</v>
      </c>
      <c r="Q207" s="120">
        <v>0</v>
      </c>
      <c r="R207" s="120">
        <v>1891</v>
      </c>
      <c r="S207" s="120">
        <v>0</v>
      </c>
      <c r="T207" s="120">
        <v>0</v>
      </c>
      <c r="U207" s="120">
        <v>0</v>
      </c>
      <c r="V207" s="120">
        <v>0</v>
      </c>
      <c r="W207" s="120">
        <v>0</v>
      </c>
      <c r="X207" s="120">
        <v>0</v>
      </c>
      <c r="Y207" s="120">
        <v>0</v>
      </c>
      <c r="Z207" s="120">
        <v>0</v>
      </c>
      <c r="AA207" s="122">
        <v>2010.1356873636182</v>
      </c>
      <c r="AB207" s="120">
        <v>0</v>
      </c>
      <c r="AC207" s="120">
        <v>0</v>
      </c>
      <c r="AD207" s="120">
        <v>473</v>
      </c>
      <c r="AE207" s="120">
        <v>0</v>
      </c>
      <c r="AF207" s="120">
        <v>0</v>
      </c>
      <c r="AG207" s="120">
        <v>0</v>
      </c>
      <c r="AH207" s="120">
        <v>0</v>
      </c>
      <c r="AI207" s="120">
        <v>0</v>
      </c>
      <c r="AJ207" s="120">
        <v>0</v>
      </c>
      <c r="AK207" s="120">
        <v>0</v>
      </c>
      <c r="AL207" s="120">
        <v>0</v>
      </c>
      <c r="AM207" s="131">
        <v>473</v>
      </c>
    </row>
    <row r="208" spans="1:39" ht="15.75" x14ac:dyDescent="0.25">
      <c r="A208">
        <v>193</v>
      </c>
      <c r="B208" t="s">
        <v>5</v>
      </c>
      <c r="C208" t="s">
        <v>265</v>
      </c>
      <c r="D208" t="s">
        <v>266</v>
      </c>
      <c r="E208" t="s">
        <v>369</v>
      </c>
      <c r="F208" t="s">
        <v>371</v>
      </c>
      <c r="G208">
        <v>175162</v>
      </c>
      <c r="H208" t="s">
        <v>326</v>
      </c>
      <c r="I208" s="120">
        <v>0</v>
      </c>
      <c r="J208" s="120">
        <v>0</v>
      </c>
      <c r="K208" s="120">
        <v>7593</v>
      </c>
      <c r="L208" s="120">
        <v>0</v>
      </c>
      <c r="M208" s="120">
        <v>0</v>
      </c>
      <c r="N208" s="120">
        <v>8758</v>
      </c>
      <c r="O208" s="121">
        <f t="shared" si="5"/>
        <v>16351</v>
      </c>
      <c r="P208" s="120">
        <v>0</v>
      </c>
      <c r="Q208" s="120">
        <v>0</v>
      </c>
      <c r="R208" s="120">
        <v>22166</v>
      </c>
      <c r="S208" s="120">
        <v>0</v>
      </c>
      <c r="T208" s="120">
        <v>4495</v>
      </c>
      <c r="U208" s="120">
        <v>0</v>
      </c>
      <c r="V208" s="120">
        <v>0</v>
      </c>
      <c r="W208" s="120">
        <v>0</v>
      </c>
      <c r="X208" s="120">
        <v>10220</v>
      </c>
      <c r="Y208" s="120">
        <v>0</v>
      </c>
      <c r="Z208" s="120">
        <v>0</v>
      </c>
      <c r="AA208" s="122">
        <v>43263.842446910669</v>
      </c>
      <c r="AB208" s="120">
        <v>0</v>
      </c>
      <c r="AC208" s="120">
        <v>0</v>
      </c>
      <c r="AD208" s="120">
        <v>5542</v>
      </c>
      <c r="AE208" s="120">
        <v>0</v>
      </c>
      <c r="AF208" s="120">
        <v>674</v>
      </c>
      <c r="AG208" s="120">
        <v>0</v>
      </c>
      <c r="AH208" s="120">
        <v>0</v>
      </c>
      <c r="AI208" s="120">
        <v>0</v>
      </c>
      <c r="AJ208" s="120">
        <v>8176</v>
      </c>
      <c r="AK208" s="120">
        <v>0</v>
      </c>
      <c r="AL208" s="120">
        <v>0</v>
      </c>
      <c r="AM208" s="131">
        <v>13718</v>
      </c>
    </row>
    <row r="209" spans="1:39" ht="15.75" x14ac:dyDescent="0.25">
      <c r="A209">
        <v>194</v>
      </c>
      <c r="B209" t="s">
        <v>5</v>
      </c>
      <c r="C209" t="s">
        <v>265</v>
      </c>
      <c r="D209" t="s">
        <v>266</v>
      </c>
      <c r="E209" t="s">
        <v>373</v>
      </c>
      <c r="F209" t="s">
        <v>371</v>
      </c>
      <c r="G209">
        <v>174230</v>
      </c>
      <c r="H209" t="s">
        <v>326</v>
      </c>
      <c r="I209" s="120">
        <v>0</v>
      </c>
      <c r="J209" s="120">
        <v>0</v>
      </c>
      <c r="K209" s="120">
        <v>7675</v>
      </c>
      <c r="L209" s="120">
        <v>0</v>
      </c>
      <c r="M209" s="120">
        <v>0</v>
      </c>
      <c r="N209" s="120">
        <v>8712</v>
      </c>
      <c r="O209" s="121">
        <f t="shared" si="5"/>
        <v>16387</v>
      </c>
      <c r="P209" s="120">
        <v>0</v>
      </c>
      <c r="Q209" s="120">
        <v>0</v>
      </c>
      <c r="R209" s="120">
        <v>22048</v>
      </c>
      <c r="S209" s="120">
        <v>0</v>
      </c>
      <c r="T209" s="120">
        <v>4319</v>
      </c>
      <c r="U209" s="120">
        <v>0</v>
      </c>
      <c r="V209" s="120">
        <v>0</v>
      </c>
      <c r="W209" s="120">
        <v>0</v>
      </c>
      <c r="X209" s="120">
        <v>10288</v>
      </c>
      <c r="Y209" s="120">
        <v>0</v>
      </c>
      <c r="Z209" s="120">
        <v>0</v>
      </c>
      <c r="AA209" s="122">
        <v>43158.861067137841</v>
      </c>
      <c r="AB209" s="120">
        <v>0</v>
      </c>
      <c r="AC209" s="120">
        <v>0</v>
      </c>
      <c r="AD209" s="120">
        <v>5512</v>
      </c>
      <c r="AE209" s="120">
        <v>0</v>
      </c>
      <c r="AF209" s="120">
        <v>648</v>
      </c>
      <c r="AG209" s="120">
        <v>0</v>
      </c>
      <c r="AH209" s="120">
        <v>0</v>
      </c>
      <c r="AI209" s="120">
        <v>0</v>
      </c>
      <c r="AJ209" s="120">
        <v>8231</v>
      </c>
      <c r="AK209" s="120">
        <v>0</v>
      </c>
      <c r="AL209" s="120">
        <v>0</v>
      </c>
      <c r="AM209" s="131">
        <v>13743</v>
      </c>
    </row>
    <row r="210" spans="1:39" ht="15.75" x14ac:dyDescent="0.25">
      <c r="A210">
        <v>195</v>
      </c>
      <c r="B210" t="s">
        <v>5</v>
      </c>
      <c r="C210" t="s">
        <v>265</v>
      </c>
      <c r="D210" t="s">
        <v>266</v>
      </c>
      <c r="E210" t="s">
        <v>369</v>
      </c>
      <c r="F210" t="s">
        <v>370</v>
      </c>
      <c r="G210">
        <v>158859</v>
      </c>
      <c r="H210" t="s">
        <v>326</v>
      </c>
      <c r="I210" s="120">
        <v>0</v>
      </c>
      <c r="J210" s="120">
        <v>0</v>
      </c>
      <c r="K210" s="120">
        <v>6430</v>
      </c>
      <c r="L210" s="120">
        <v>0</v>
      </c>
      <c r="M210" s="120">
        <v>0</v>
      </c>
      <c r="N210" s="120">
        <v>7943</v>
      </c>
      <c r="O210" s="121">
        <f t="shared" si="5"/>
        <v>14373</v>
      </c>
      <c r="P210" s="120">
        <v>0</v>
      </c>
      <c r="Q210" s="120">
        <v>0</v>
      </c>
      <c r="R210" s="120">
        <v>20103</v>
      </c>
      <c r="S210" s="120">
        <v>0</v>
      </c>
      <c r="T210" s="120">
        <v>3510</v>
      </c>
      <c r="U210" s="120">
        <v>0</v>
      </c>
      <c r="V210" s="120">
        <v>0</v>
      </c>
      <c r="W210" s="120">
        <v>0</v>
      </c>
      <c r="X210" s="120">
        <v>8813</v>
      </c>
      <c r="Y210" s="120">
        <v>0</v>
      </c>
      <c r="Z210" s="120">
        <v>0</v>
      </c>
      <c r="AA210" s="122">
        <v>38787.088513645918</v>
      </c>
      <c r="AB210" s="120">
        <v>0</v>
      </c>
      <c r="AC210" s="120">
        <v>0</v>
      </c>
      <c r="AD210" s="120">
        <v>5026</v>
      </c>
      <c r="AE210" s="120">
        <v>0</v>
      </c>
      <c r="AF210" s="120">
        <v>526</v>
      </c>
      <c r="AG210" s="120">
        <v>0</v>
      </c>
      <c r="AH210" s="120">
        <v>0</v>
      </c>
      <c r="AI210" s="120">
        <v>0</v>
      </c>
      <c r="AJ210" s="120">
        <v>7050</v>
      </c>
      <c r="AK210" s="120">
        <v>0</v>
      </c>
      <c r="AL210" s="120">
        <v>0</v>
      </c>
      <c r="AM210" s="131">
        <v>12076</v>
      </c>
    </row>
    <row r="211" spans="1:39" ht="15.75" x14ac:dyDescent="0.25">
      <c r="A211">
        <v>196</v>
      </c>
      <c r="B211" t="s">
        <v>5</v>
      </c>
      <c r="C211" t="s">
        <v>265</v>
      </c>
      <c r="D211" t="s">
        <v>266</v>
      </c>
      <c r="E211" t="s">
        <v>373</v>
      </c>
      <c r="F211" t="s">
        <v>370</v>
      </c>
      <c r="G211">
        <v>147781</v>
      </c>
      <c r="H211" t="s">
        <v>326</v>
      </c>
      <c r="I211" s="120">
        <v>0</v>
      </c>
      <c r="J211" s="120">
        <v>0</v>
      </c>
      <c r="K211" s="120">
        <v>4323</v>
      </c>
      <c r="L211" s="120">
        <v>0</v>
      </c>
      <c r="M211" s="120">
        <v>0</v>
      </c>
      <c r="N211" s="120">
        <v>7389</v>
      </c>
      <c r="O211" s="121">
        <f t="shared" si="5"/>
        <v>11712</v>
      </c>
      <c r="P211" s="120">
        <v>0</v>
      </c>
      <c r="Q211" s="120">
        <v>0</v>
      </c>
      <c r="R211" s="120">
        <v>18701</v>
      </c>
      <c r="S211" s="120">
        <v>0</v>
      </c>
      <c r="T211" s="120">
        <v>0</v>
      </c>
      <c r="U211" s="120">
        <v>0</v>
      </c>
      <c r="V211" s="120">
        <v>0</v>
      </c>
      <c r="W211" s="120">
        <v>0</v>
      </c>
      <c r="X211" s="120">
        <v>6540</v>
      </c>
      <c r="Y211" s="120">
        <v>0</v>
      </c>
      <c r="Z211" s="120">
        <v>0</v>
      </c>
      <c r="AA211" s="122">
        <v>34422.452027291838</v>
      </c>
      <c r="AB211" s="120">
        <v>0</v>
      </c>
      <c r="AC211" s="120">
        <v>0</v>
      </c>
      <c r="AD211" s="120">
        <v>4675</v>
      </c>
      <c r="AE211" s="120">
        <v>0</v>
      </c>
      <c r="AF211" s="120">
        <v>0</v>
      </c>
      <c r="AG211" s="120">
        <v>0</v>
      </c>
      <c r="AH211" s="120">
        <v>0</v>
      </c>
      <c r="AI211" s="120">
        <v>0</v>
      </c>
      <c r="AJ211" s="120">
        <v>5231</v>
      </c>
      <c r="AK211" s="120">
        <v>0</v>
      </c>
      <c r="AL211" s="120">
        <v>0</v>
      </c>
      <c r="AM211" s="131">
        <v>9906</v>
      </c>
    </row>
    <row r="212" spans="1:39" ht="15.75" x14ac:dyDescent="0.25">
      <c r="A212">
        <v>197</v>
      </c>
      <c r="B212" t="s">
        <v>5</v>
      </c>
      <c r="C212" t="s">
        <v>265</v>
      </c>
      <c r="D212" t="s">
        <v>266</v>
      </c>
      <c r="E212" t="s">
        <v>369</v>
      </c>
      <c r="F212" t="s">
        <v>372</v>
      </c>
      <c r="G212">
        <v>11267</v>
      </c>
      <c r="H212" t="s">
        <v>326</v>
      </c>
      <c r="I212" s="120">
        <v>0</v>
      </c>
      <c r="J212" s="120">
        <v>0</v>
      </c>
      <c r="K212" s="120">
        <v>471</v>
      </c>
      <c r="L212" s="120">
        <v>0</v>
      </c>
      <c r="M212" s="120">
        <v>0</v>
      </c>
      <c r="N212" s="120">
        <v>563</v>
      </c>
      <c r="O212" s="121">
        <f t="shared" si="5"/>
        <v>1034</v>
      </c>
      <c r="P212" s="120">
        <v>0</v>
      </c>
      <c r="Q212" s="120">
        <v>0</v>
      </c>
      <c r="R212" s="120">
        <v>1426</v>
      </c>
      <c r="S212" s="120">
        <v>0</v>
      </c>
      <c r="T212" s="120">
        <v>0</v>
      </c>
      <c r="U212" s="120">
        <v>0</v>
      </c>
      <c r="V212" s="120">
        <v>0</v>
      </c>
      <c r="W212" s="120">
        <v>0</v>
      </c>
      <c r="X212" s="120">
        <v>640</v>
      </c>
      <c r="Y212" s="120">
        <v>0</v>
      </c>
      <c r="Z212" s="120">
        <v>0</v>
      </c>
      <c r="AA212" s="122">
        <v>2766.6874599203579</v>
      </c>
      <c r="AB212" s="120">
        <v>0</v>
      </c>
      <c r="AC212" s="120">
        <v>0</v>
      </c>
      <c r="AD212" s="120">
        <v>356</v>
      </c>
      <c r="AE212" s="120">
        <v>0</v>
      </c>
      <c r="AF212" s="120">
        <v>0</v>
      </c>
      <c r="AG212" s="120">
        <v>0</v>
      </c>
      <c r="AH212" s="120">
        <v>0</v>
      </c>
      <c r="AI212" s="120">
        <v>0</v>
      </c>
      <c r="AJ212" s="120">
        <v>512</v>
      </c>
      <c r="AK212" s="120">
        <v>0</v>
      </c>
      <c r="AL212" s="120">
        <v>0</v>
      </c>
      <c r="AM212" s="131">
        <v>868</v>
      </c>
    </row>
    <row r="213" spans="1:39" ht="15.75" x14ac:dyDescent="0.25">
      <c r="A213">
        <v>198</v>
      </c>
      <c r="B213" t="s">
        <v>5</v>
      </c>
      <c r="C213" t="s">
        <v>265</v>
      </c>
      <c r="D213" t="s">
        <v>266</v>
      </c>
      <c r="E213" t="s">
        <v>373</v>
      </c>
      <c r="F213" t="s">
        <v>372</v>
      </c>
      <c r="G213">
        <v>12539</v>
      </c>
      <c r="H213" t="s">
        <v>326</v>
      </c>
      <c r="I213" s="120">
        <v>0</v>
      </c>
      <c r="J213" s="120">
        <v>0</v>
      </c>
      <c r="K213" s="120">
        <v>454</v>
      </c>
      <c r="L213" s="120">
        <v>0</v>
      </c>
      <c r="M213" s="120">
        <v>0</v>
      </c>
      <c r="N213" s="120">
        <v>627</v>
      </c>
      <c r="O213" s="121">
        <f t="shared" si="5"/>
        <v>1081</v>
      </c>
      <c r="P213" s="120">
        <v>0</v>
      </c>
      <c r="Q213" s="120">
        <v>0</v>
      </c>
      <c r="R213" s="120">
        <v>1587</v>
      </c>
      <c r="S213" s="120">
        <v>0</v>
      </c>
      <c r="T213" s="120">
        <v>0</v>
      </c>
      <c r="U213" s="120">
        <v>0</v>
      </c>
      <c r="V213" s="120">
        <v>0</v>
      </c>
      <c r="W213" s="120">
        <v>0</v>
      </c>
      <c r="X213" s="120">
        <v>642</v>
      </c>
      <c r="Y213" s="120">
        <v>0</v>
      </c>
      <c r="Z213" s="120">
        <v>0</v>
      </c>
      <c r="AA213" s="122">
        <v>3005.9684850933709</v>
      </c>
      <c r="AB213" s="120">
        <v>0</v>
      </c>
      <c r="AC213" s="120">
        <v>0</v>
      </c>
      <c r="AD213" s="120">
        <v>397</v>
      </c>
      <c r="AE213" s="120">
        <v>0</v>
      </c>
      <c r="AF213" s="120">
        <v>0</v>
      </c>
      <c r="AG213" s="120">
        <v>0</v>
      </c>
      <c r="AH213" s="120">
        <v>0</v>
      </c>
      <c r="AI213" s="120">
        <v>0</v>
      </c>
      <c r="AJ213" s="120">
        <v>513</v>
      </c>
      <c r="AK213" s="120">
        <v>0</v>
      </c>
      <c r="AL213" s="120">
        <v>0</v>
      </c>
      <c r="AM213" s="131">
        <v>910</v>
      </c>
    </row>
    <row r="214" spans="1:39" ht="15.75" x14ac:dyDescent="0.25">
      <c r="A214">
        <v>199</v>
      </c>
      <c r="B214" t="s">
        <v>6</v>
      </c>
      <c r="C214" t="s">
        <v>267</v>
      </c>
      <c r="D214" t="s">
        <v>268</v>
      </c>
      <c r="E214" t="s">
        <v>369</v>
      </c>
      <c r="F214" t="s">
        <v>371</v>
      </c>
      <c r="G214">
        <v>41386</v>
      </c>
      <c r="H214" t="s">
        <v>328</v>
      </c>
      <c r="I214" s="120">
        <v>6826</v>
      </c>
      <c r="J214" s="120">
        <v>0</v>
      </c>
      <c r="K214" s="120">
        <v>0</v>
      </c>
      <c r="L214" s="120">
        <v>0</v>
      </c>
      <c r="M214" s="120">
        <v>6271.3012750107446</v>
      </c>
      <c r="N214" s="120">
        <v>8277</v>
      </c>
      <c r="O214" s="121">
        <f t="shared" si="5"/>
        <v>21374.301275010745</v>
      </c>
      <c r="P214" s="120">
        <v>21374</v>
      </c>
      <c r="Q214" s="120">
        <v>20500</v>
      </c>
      <c r="R214" s="120">
        <v>9549</v>
      </c>
      <c r="S214" s="120">
        <v>17235</v>
      </c>
      <c r="T214" s="120">
        <v>3318</v>
      </c>
      <c r="U214" s="120">
        <v>10651</v>
      </c>
      <c r="V214" s="120">
        <v>12081</v>
      </c>
      <c r="W214" s="120">
        <v>14326</v>
      </c>
      <c r="X214" s="120">
        <v>0</v>
      </c>
      <c r="Y214" s="120">
        <v>4916</v>
      </c>
      <c r="Z214" s="120">
        <v>14170</v>
      </c>
      <c r="AA214" s="122">
        <v>21042.62654899765</v>
      </c>
      <c r="AB214" s="120">
        <v>0</v>
      </c>
      <c r="AC214" s="120">
        <v>20500</v>
      </c>
      <c r="AD214" s="120">
        <v>2713</v>
      </c>
      <c r="AE214" s="120">
        <v>17235</v>
      </c>
      <c r="AF214" s="120">
        <v>2711</v>
      </c>
      <c r="AG214" s="120">
        <v>5965</v>
      </c>
      <c r="AH214" s="120">
        <v>6765</v>
      </c>
      <c r="AI214" s="120">
        <v>8023</v>
      </c>
      <c r="AJ214" s="120">
        <v>0</v>
      </c>
      <c r="AK214" s="120">
        <v>2425</v>
      </c>
      <c r="AL214" s="120">
        <v>7481</v>
      </c>
      <c r="AM214" s="131">
        <v>21657</v>
      </c>
    </row>
    <row r="215" spans="1:39" ht="15.75" x14ac:dyDescent="0.25">
      <c r="A215">
        <v>200</v>
      </c>
      <c r="B215" t="s">
        <v>6</v>
      </c>
      <c r="C215" t="s">
        <v>267</v>
      </c>
      <c r="D215" t="s">
        <v>268</v>
      </c>
      <c r="E215" t="s">
        <v>373</v>
      </c>
      <c r="F215" t="s">
        <v>371</v>
      </c>
      <c r="G215">
        <v>40358</v>
      </c>
      <c r="H215" t="s">
        <v>328</v>
      </c>
      <c r="I215" s="120">
        <v>6665</v>
      </c>
      <c r="J215" s="120">
        <v>0</v>
      </c>
      <c r="K215" s="120">
        <v>0</v>
      </c>
      <c r="L215" s="120">
        <v>0</v>
      </c>
      <c r="M215" s="120">
        <v>6124.4857456663958</v>
      </c>
      <c r="N215" s="120">
        <v>8072</v>
      </c>
      <c r="O215" s="121">
        <f t="shared" si="5"/>
        <v>20861.485745666396</v>
      </c>
      <c r="P215" s="120">
        <v>20861</v>
      </c>
      <c r="Q215" s="120">
        <v>16325.542872833197</v>
      </c>
      <c r="R215" s="120">
        <v>9321</v>
      </c>
      <c r="S215" s="120">
        <v>16825</v>
      </c>
      <c r="T215" s="120">
        <v>1806</v>
      </c>
      <c r="U215" s="120">
        <v>10399</v>
      </c>
      <c r="V215" s="120">
        <v>12343</v>
      </c>
      <c r="W215" s="120">
        <v>2113</v>
      </c>
      <c r="X215" s="120">
        <v>0</v>
      </c>
      <c r="Y215" s="120">
        <v>4798</v>
      </c>
      <c r="Z215" s="120">
        <v>13830</v>
      </c>
      <c r="AA215" s="122">
        <v>20538.531351775116</v>
      </c>
      <c r="AB215" s="120">
        <v>0</v>
      </c>
      <c r="AC215" s="120">
        <v>14000</v>
      </c>
      <c r="AD215" s="120">
        <v>2647</v>
      </c>
      <c r="AE215" s="120">
        <v>16825</v>
      </c>
      <c r="AF215" s="120">
        <v>1222</v>
      </c>
      <c r="AG215" s="120">
        <v>5823</v>
      </c>
      <c r="AH215" s="120">
        <v>6912</v>
      </c>
      <c r="AI215" s="120">
        <v>1183</v>
      </c>
      <c r="AJ215" s="120">
        <v>0</v>
      </c>
      <c r="AK215" s="120">
        <v>2367</v>
      </c>
      <c r="AL215" s="120">
        <v>7301</v>
      </c>
      <c r="AM215" s="131">
        <v>20644</v>
      </c>
    </row>
    <row r="216" spans="1:39" ht="15.75" x14ac:dyDescent="0.25">
      <c r="A216">
        <v>201</v>
      </c>
      <c r="B216" t="s">
        <v>6</v>
      </c>
      <c r="C216" t="s">
        <v>267</v>
      </c>
      <c r="D216" t="s">
        <v>268</v>
      </c>
      <c r="E216" t="s">
        <v>369</v>
      </c>
      <c r="F216" t="s">
        <v>370</v>
      </c>
      <c r="G216">
        <v>46049</v>
      </c>
      <c r="H216" t="s">
        <v>328</v>
      </c>
      <c r="I216" s="120">
        <v>7479</v>
      </c>
      <c r="J216" s="120">
        <v>0</v>
      </c>
      <c r="K216" s="120">
        <v>0</v>
      </c>
      <c r="L216" s="120">
        <v>0</v>
      </c>
      <c r="M216" s="120">
        <v>6872.48555465355</v>
      </c>
      <c r="N216" s="120">
        <v>9210</v>
      </c>
      <c r="O216" s="121">
        <f t="shared" si="5"/>
        <v>23561.485554653551</v>
      </c>
      <c r="P216" s="120">
        <v>23561</v>
      </c>
      <c r="Q216" s="120">
        <v>3277.148555465355</v>
      </c>
      <c r="R216" s="120">
        <v>10509</v>
      </c>
      <c r="S216" s="120">
        <v>18956</v>
      </c>
      <c r="T216" s="120">
        <v>4145</v>
      </c>
      <c r="U216" s="120">
        <v>11684</v>
      </c>
      <c r="V216" s="120">
        <v>3104</v>
      </c>
      <c r="W216" s="120">
        <v>15740</v>
      </c>
      <c r="X216" s="120">
        <v>0</v>
      </c>
      <c r="Y216" s="120">
        <v>5419</v>
      </c>
      <c r="Z216" s="120">
        <v>15619</v>
      </c>
      <c r="AA216" s="122">
        <v>23192.253651696723</v>
      </c>
      <c r="AB216" s="120">
        <v>0</v>
      </c>
      <c r="AC216" s="120">
        <v>2223</v>
      </c>
      <c r="AD216" s="120">
        <v>2986</v>
      </c>
      <c r="AE216" s="120">
        <v>18956</v>
      </c>
      <c r="AF216" s="120">
        <v>3414</v>
      </c>
      <c r="AG216" s="120">
        <v>6543</v>
      </c>
      <c r="AH216" s="120">
        <v>1739</v>
      </c>
      <c r="AI216" s="120">
        <v>8814</v>
      </c>
      <c r="AJ216" s="120">
        <v>0</v>
      </c>
      <c r="AK216" s="120">
        <v>2669</v>
      </c>
      <c r="AL216" s="120">
        <v>8247</v>
      </c>
      <c r="AM216" s="131">
        <v>19539</v>
      </c>
    </row>
    <row r="217" spans="1:39" ht="15.75" x14ac:dyDescent="0.25">
      <c r="A217">
        <v>202</v>
      </c>
      <c r="B217" t="s">
        <v>6</v>
      </c>
      <c r="C217" t="s">
        <v>267</v>
      </c>
      <c r="D217" t="s">
        <v>268</v>
      </c>
      <c r="E217" t="s">
        <v>373</v>
      </c>
      <c r="F217" t="s">
        <v>370</v>
      </c>
      <c r="G217">
        <v>39012</v>
      </c>
      <c r="H217" t="s">
        <v>328</v>
      </c>
      <c r="I217" s="120">
        <v>6360</v>
      </c>
      <c r="J217" s="120">
        <v>0</v>
      </c>
      <c r="K217" s="120">
        <v>0</v>
      </c>
      <c r="L217" s="120">
        <v>0</v>
      </c>
      <c r="M217" s="120">
        <v>5844.7768492431114</v>
      </c>
      <c r="N217" s="120">
        <v>7802</v>
      </c>
      <c r="O217" s="121">
        <f t="shared" si="5"/>
        <v>20006.776849243113</v>
      </c>
      <c r="P217" s="120">
        <v>20007</v>
      </c>
      <c r="Q217" s="120">
        <v>2780.8776849243113</v>
      </c>
      <c r="R217" s="120">
        <v>8927</v>
      </c>
      <c r="S217" s="120">
        <v>16106</v>
      </c>
      <c r="T217" s="120">
        <v>0</v>
      </c>
      <c r="U217" s="120">
        <v>9934</v>
      </c>
      <c r="V217" s="120">
        <v>2636</v>
      </c>
      <c r="W217" s="120">
        <v>2026</v>
      </c>
      <c r="X217" s="120">
        <v>0</v>
      </c>
      <c r="Y217" s="120">
        <v>4602</v>
      </c>
      <c r="Z217" s="120">
        <v>13263</v>
      </c>
      <c r="AA217" s="122">
        <v>19695.270874678015</v>
      </c>
      <c r="AB217" s="120">
        <v>0</v>
      </c>
      <c r="AC217" s="120">
        <v>2150</v>
      </c>
      <c r="AD217" s="120">
        <v>2536</v>
      </c>
      <c r="AE217" s="120">
        <v>16106</v>
      </c>
      <c r="AF217" s="120">
        <v>0</v>
      </c>
      <c r="AG217" s="120">
        <v>5563</v>
      </c>
      <c r="AH217" s="120">
        <v>1476</v>
      </c>
      <c r="AI217" s="120">
        <v>1135</v>
      </c>
      <c r="AJ217" s="120">
        <v>0</v>
      </c>
      <c r="AK217" s="120">
        <v>2268</v>
      </c>
      <c r="AL217" s="120">
        <v>7003</v>
      </c>
      <c r="AM217" s="131">
        <v>16106</v>
      </c>
    </row>
    <row r="218" spans="1:39" ht="15.75" x14ac:dyDescent="0.25">
      <c r="A218">
        <v>203</v>
      </c>
      <c r="B218" t="s">
        <v>6</v>
      </c>
      <c r="C218" t="s">
        <v>267</v>
      </c>
      <c r="D218" t="s">
        <v>268</v>
      </c>
      <c r="E218" t="s">
        <v>369</v>
      </c>
      <c r="F218" t="s">
        <v>372</v>
      </c>
      <c r="G218">
        <v>5219</v>
      </c>
      <c r="H218" t="s">
        <v>328</v>
      </c>
      <c r="I218" s="120">
        <v>914</v>
      </c>
      <c r="J218" s="120">
        <v>0</v>
      </c>
      <c r="K218" s="120">
        <v>0</v>
      </c>
      <c r="L218" s="120">
        <v>0</v>
      </c>
      <c r="M218" s="120">
        <v>840.39234038489087</v>
      </c>
      <c r="N218" s="120">
        <v>1044</v>
      </c>
      <c r="O218" s="121">
        <f t="shared" si="5"/>
        <v>2798.3923403848908</v>
      </c>
      <c r="P218" s="120">
        <v>2798</v>
      </c>
      <c r="Q218" s="120">
        <v>0</v>
      </c>
      <c r="R218" s="120">
        <v>1257</v>
      </c>
      <c r="S218" s="120">
        <v>2604</v>
      </c>
      <c r="T218" s="120">
        <v>0</v>
      </c>
      <c r="U218" s="120">
        <v>1420</v>
      </c>
      <c r="V218" s="120">
        <v>0</v>
      </c>
      <c r="W218" s="120">
        <v>1899</v>
      </c>
      <c r="X218" s="120">
        <v>0</v>
      </c>
      <c r="Y218" s="120">
        <v>643</v>
      </c>
      <c r="Z218" s="120">
        <v>1855</v>
      </c>
      <c r="AA218" s="122">
        <v>2756.1595896516969</v>
      </c>
      <c r="AB218" s="120">
        <v>0</v>
      </c>
      <c r="AC218" s="120">
        <v>0</v>
      </c>
      <c r="AD218" s="120">
        <v>358</v>
      </c>
      <c r="AE218" s="120">
        <v>2495</v>
      </c>
      <c r="AF218" s="120">
        <v>0</v>
      </c>
      <c r="AG218" s="120">
        <v>795</v>
      </c>
      <c r="AH218" s="120">
        <v>0</v>
      </c>
      <c r="AI218" s="120">
        <v>1063</v>
      </c>
      <c r="AJ218" s="120">
        <v>0</v>
      </c>
      <c r="AK218" s="120">
        <v>319</v>
      </c>
      <c r="AL218" s="120">
        <v>979</v>
      </c>
      <c r="AM218" s="131">
        <v>2495</v>
      </c>
    </row>
    <row r="219" spans="1:39" ht="15.75" x14ac:dyDescent="0.25">
      <c r="A219">
        <v>204</v>
      </c>
      <c r="B219" t="s">
        <v>6</v>
      </c>
      <c r="C219" t="s">
        <v>267</v>
      </c>
      <c r="D219" t="s">
        <v>268</v>
      </c>
      <c r="E219" t="s">
        <v>373</v>
      </c>
      <c r="F219" t="s">
        <v>372</v>
      </c>
      <c r="G219">
        <v>3350</v>
      </c>
      <c r="H219" t="s">
        <v>328</v>
      </c>
      <c r="I219" s="120">
        <v>599</v>
      </c>
      <c r="J219" s="120">
        <v>0</v>
      </c>
      <c r="K219" s="120">
        <v>0</v>
      </c>
      <c r="L219" s="120">
        <v>0</v>
      </c>
      <c r="M219" s="120">
        <v>550.5582350413066</v>
      </c>
      <c r="N219" s="120">
        <v>670</v>
      </c>
      <c r="O219" s="121">
        <f t="shared" si="5"/>
        <v>1819.5582350413065</v>
      </c>
      <c r="P219" s="120">
        <v>1820</v>
      </c>
      <c r="Q219" s="120">
        <v>0</v>
      </c>
      <c r="R219" s="120">
        <v>819</v>
      </c>
      <c r="S219" s="120">
        <v>1777</v>
      </c>
      <c r="T219" s="120">
        <v>0</v>
      </c>
      <c r="U219" s="120">
        <v>929</v>
      </c>
      <c r="V219" s="120">
        <v>0</v>
      </c>
      <c r="W219" s="120">
        <v>185</v>
      </c>
      <c r="X219" s="120">
        <v>0</v>
      </c>
      <c r="Y219" s="120">
        <v>419</v>
      </c>
      <c r="Z219" s="120">
        <v>1206</v>
      </c>
      <c r="AA219" s="122">
        <v>1792.9659832008065</v>
      </c>
      <c r="AB219" s="120">
        <v>0</v>
      </c>
      <c r="AC219" s="120">
        <v>0</v>
      </c>
      <c r="AD219" s="120">
        <v>233</v>
      </c>
      <c r="AE219" s="120">
        <v>1680</v>
      </c>
      <c r="AF219" s="120">
        <v>0</v>
      </c>
      <c r="AG219" s="120">
        <v>521</v>
      </c>
      <c r="AH219" s="120">
        <v>0</v>
      </c>
      <c r="AI219" s="120">
        <v>103</v>
      </c>
      <c r="AJ219" s="120">
        <v>0</v>
      </c>
      <c r="AK219" s="120">
        <v>208</v>
      </c>
      <c r="AL219" s="120">
        <v>637</v>
      </c>
      <c r="AM219" s="131">
        <v>1680</v>
      </c>
    </row>
    <row r="220" spans="1:39" ht="15.75" x14ac:dyDescent="0.25">
      <c r="A220">
        <v>205</v>
      </c>
      <c r="B220" t="s">
        <v>6</v>
      </c>
      <c r="C220" t="s">
        <v>269</v>
      </c>
      <c r="D220" t="s">
        <v>270</v>
      </c>
      <c r="E220" t="s">
        <v>369</v>
      </c>
      <c r="F220" t="s">
        <v>371</v>
      </c>
      <c r="G220">
        <v>100579</v>
      </c>
      <c r="H220" t="s">
        <v>328</v>
      </c>
      <c r="I220" s="120">
        <v>10994</v>
      </c>
      <c r="J220" s="120">
        <v>0</v>
      </c>
      <c r="K220" s="120">
        <v>0</v>
      </c>
      <c r="L220" s="120">
        <v>0</v>
      </c>
      <c r="M220" s="120">
        <v>12849.345925277561</v>
      </c>
      <c r="N220" s="120">
        <v>20116</v>
      </c>
      <c r="O220" s="121">
        <f t="shared" si="5"/>
        <v>43959.345925277565</v>
      </c>
      <c r="P220" s="120">
        <v>43959</v>
      </c>
      <c r="Q220" s="120">
        <v>34423.672962638782</v>
      </c>
      <c r="R220" s="120">
        <v>30182</v>
      </c>
      <c r="S220" s="120">
        <v>33901</v>
      </c>
      <c r="T220" s="120">
        <v>5637</v>
      </c>
      <c r="U220" s="120">
        <v>13934</v>
      </c>
      <c r="V220" s="120">
        <v>24085</v>
      </c>
      <c r="W220" s="120">
        <v>27308</v>
      </c>
      <c r="X220" s="120">
        <v>0</v>
      </c>
      <c r="Y220" s="120">
        <v>10990</v>
      </c>
      <c r="Z220" s="120">
        <v>21979</v>
      </c>
      <c r="AA220" s="122">
        <v>43355.607657603687</v>
      </c>
      <c r="AB220" s="120">
        <v>0</v>
      </c>
      <c r="AC220" s="120">
        <v>13588</v>
      </c>
      <c r="AD220" s="120">
        <v>9222</v>
      </c>
      <c r="AE220" s="120">
        <v>33901</v>
      </c>
      <c r="AF220" s="120">
        <v>4080</v>
      </c>
      <c r="AG220" s="120">
        <v>7802</v>
      </c>
      <c r="AH220" s="120">
        <v>13487</v>
      </c>
      <c r="AI220" s="120">
        <v>15292</v>
      </c>
      <c r="AJ220" s="120">
        <v>0</v>
      </c>
      <c r="AK220" s="120">
        <v>5267</v>
      </c>
      <c r="AL220" s="120">
        <v>10111</v>
      </c>
      <c r="AM220" s="131">
        <v>35486</v>
      </c>
    </row>
    <row r="221" spans="1:39" ht="15.75" x14ac:dyDescent="0.25">
      <c r="A221">
        <v>206</v>
      </c>
      <c r="B221" t="s">
        <v>6</v>
      </c>
      <c r="C221" t="s">
        <v>269</v>
      </c>
      <c r="D221" t="s">
        <v>270</v>
      </c>
      <c r="E221" t="s">
        <v>373</v>
      </c>
      <c r="F221" t="s">
        <v>371</v>
      </c>
      <c r="G221">
        <v>98081</v>
      </c>
      <c r="H221" t="s">
        <v>328</v>
      </c>
      <c r="I221" s="120">
        <v>10736</v>
      </c>
      <c r="J221" s="120">
        <v>0</v>
      </c>
      <c r="K221" s="120">
        <v>0</v>
      </c>
      <c r="L221" s="120">
        <v>0</v>
      </c>
      <c r="M221" s="120">
        <v>12549.127562537431</v>
      </c>
      <c r="N221" s="120">
        <v>19616</v>
      </c>
      <c r="O221" s="121">
        <f t="shared" si="5"/>
        <v>42901.127562537433</v>
      </c>
      <c r="P221" s="120">
        <v>42901</v>
      </c>
      <c r="Q221" s="120">
        <v>33591.363781268716</v>
      </c>
      <c r="R221" s="120">
        <v>29447</v>
      </c>
      <c r="S221" s="120">
        <v>33093</v>
      </c>
      <c r="T221" s="120">
        <v>5417</v>
      </c>
      <c r="U221" s="120">
        <v>13605</v>
      </c>
      <c r="V221" s="120">
        <v>24512</v>
      </c>
      <c r="W221" s="120">
        <v>4199</v>
      </c>
      <c r="X221" s="120">
        <v>0</v>
      </c>
      <c r="Y221" s="120">
        <v>10725</v>
      </c>
      <c r="Z221" s="120">
        <v>21450</v>
      </c>
      <c r="AA221" s="122">
        <v>42312.745457949306</v>
      </c>
      <c r="AB221" s="120">
        <v>0</v>
      </c>
      <c r="AC221" s="120">
        <v>13736</v>
      </c>
      <c r="AD221" s="120">
        <v>8997</v>
      </c>
      <c r="AE221" s="120">
        <v>33093</v>
      </c>
      <c r="AF221" s="120">
        <v>3920</v>
      </c>
      <c r="AG221" s="120">
        <v>7618</v>
      </c>
      <c r="AH221" s="120">
        <v>13727</v>
      </c>
      <c r="AI221" s="120">
        <v>2351</v>
      </c>
      <c r="AJ221" s="120">
        <v>0</v>
      </c>
      <c r="AK221" s="120">
        <v>5141</v>
      </c>
      <c r="AL221" s="120">
        <v>9867</v>
      </c>
      <c r="AM221" s="131">
        <v>35201</v>
      </c>
    </row>
    <row r="222" spans="1:39" ht="15.75" x14ac:dyDescent="0.25">
      <c r="A222">
        <v>207</v>
      </c>
      <c r="B222" t="s">
        <v>6</v>
      </c>
      <c r="C222" t="s">
        <v>269</v>
      </c>
      <c r="D222" t="s">
        <v>270</v>
      </c>
      <c r="E222" t="s">
        <v>369</v>
      </c>
      <c r="F222" t="s">
        <v>370</v>
      </c>
      <c r="G222">
        <v>111911</v>
      </c>
      <c r="H222" t="s">
        <v>328</v>
      </c>
      <c r="I222" s="120">
        <v>12049</v>
      </c>
      <c r="J222" s="120">
        <v>0</v>
      </c>
      <c r="K222" s="120">
        <v>0</v>
      </c>
      <c r="L222" s="120">
        <v>0</v>
      </c>
      <c r="M222" s="120">
        <v>14082.743032201593</v>
      </c>
      <c r="N222" s="120">
        <v>22382</v>
      </c>
      <c r="O222" s="121">
        <f t="shared" si="5"/>
        <v>48513.743032201593</v>
      </c>
      <c r="P222" s="120">
        <v>48514</v>
      </c>
      <c r="Q222" s="120">
        <v>7089.5743032201599</v>
      </c>
      <c r="R222" s="120">
        <v>33398</v>
      </c>
      <c r="S222" s="120">
        <v>37323</v>
      </c>
      <c r="T222" s="120">
        <v>9084</v>
      </c>
      <c r="U222" s="120">
        <v>15305</v>
      </c>
      <c r="V222" s="120">
        <v>6056</v>
      </c>
      <c r="W222" s="120">
        <v>30030</v>
      </c>
      <c r="X222" s="120">
        <v>0</v>
      </c>
      <c r="Y222" s="120">
        <v>12129</v>
      </c>
      <c r="Z222" s="120">
        <v>24257</v>
      </c>
      <c r="AA222" s="122">
        <v>47842.205092972348</v>
      </c>
      <c r="AB222" s="120">
        <v>0</v>
      </c>
      <c r="AC222" s="120">
        <v>3488</v>
      </c>
      <c r="AD222" s="120">
        <v>10205</v>
      </c>
      <c r="AE222" s="120">
        <v>37323</v>
      </c>
      <c r="AF222" s="120">
        <v>7185</v>
      </c>
      <c r="AG222" s="120">
        <v>8570</v>
      </c>
      <c r="AH222" s="120">
        <v>3391</v>
      </c>
      <c r="AI222" s="120">
        <v>16816</v>
      </c>
      <c r="AJ222" s="120">
        <v>0</v>
      </c>
      <c r="AK222" s="120">
        <v>5805</v>
      </c>
      <c r="AL222" s="120">
        <v>11158</v>
      </c>
      <c r="AM222" s="131">
        <v>38864</v>
      </c>
    </row>
    <row r="223" spans="1:39" ht="15.75" x14ac:dyDescent="0.25">
      <c r="A223">
        <v>208</v>
      </c>
      <c r="B223" t="s">
        <v>6</v>
      </c>
      <c r="C223" t="s">
        <v>269</v>
      </c>
      <c r="D223" t="s">
        <v>270</v>
      </c>
      <c r="E223" t="s">
        <v>373</v>
      </c>
      <c r="F223" t="s">
        <v>370</v>
      </c>
      <c r="G223">
        <v>94809</v>
      </c>
      <c r="H223" t="s">
        <v>328</v>
      </c>
      <c r="I223" s="120">
        <v>10247</v>
      </c>
      <c r="J223" s="120">
        <v>0</v>
      </c>
      <c r="K223" s="120">
        <v>0</v>
      </c>
      <c r="L223" s="120">
        <v>0</v>
      </c>
      <c r="M223" s="120">
        <v>11978.712673331183</v>
      </c>
      <c r="N223" s="120">
        <v>18962</v>
      </c>
      <c r="O223" s="121">
        <f t="shared" si="5"/>
        <v>41187.712673331182</v>
      </c>
      <c r="P223" s="120">
        <v>41188</v>
      </c>
      <c r="Q223" s="120">
        <v>6014.9712673331178</v>
      </c>
      <c r="R223" s="120">
        <v>28334</v>
      </c>
      <c r="S223" s="120">
        <v>31707</v>
      </c>
      <c r="T223" s="120">
        <v>0</v>
      </c>
      <c r="U223" s="120">
        <v>13010</v>
      </c>
      <c r="V223" s="120">
        <v>5143</v>
      </c>
      <c r="W223" s="120">
        <v>4032</v>
      </c>
      <c r="X223" s="120">
        <v>0</v>
      </c>
      <c r="Y223" s="120">
        <v>10297</v>
      </c>
      <c r="Z223" s="120">
        <v>20595</v>
      </c>
      <c r="AA223" s="122">
        <v>40619.328513018438</v>
      </c>
      <c r="AB223" s="120">
        <v>0</v>
      </c>
      <c r="AC223" s="120">
        <v>3375</v>
      </c>
      <c r="AD223" s="120">
        <v>8658</v>
      </c>
      <c r="AE223" s="120">
        <v>31707</v>
      </c>
      <c r="AF223" s="120">
        <v>0</v>
      </c>
      <c r="AG223" s="120">
        <v>7285</v>
      </c>
      <c r="AH223" s="120">
        <v>2881</v>
      </c>
      <c r="AI223" s="120">
        <v>2258</v>
      </c>
      <c r="AJ223" s="120">
        <v>0</v>
      </c>
      <c r="AK223" s="120">
        <v>4930</v>
      </c>
      <c r="AL223" s="120">
        <v>9473</v>
      </c>
      <c r="AM223" s="131">
        <v>31707</v>
      </c>
    </row>
    <row r="224" spans="1:39" ht="15.75" x14ac:dyDescent="0.25">
      <c r="A224">
        <v>209</v>
      </c>
      <c r="B224" t="s">
        <v>6</v>
      </c>
      <c r="C224" t="s">
        <v>269</v>
      </c>
      <c r="D224" t="s">
        <v>270</v>
      </c>
      <c r="E224" t="s">
        <v>369</v>
      </c>
      <c r="F224" t="s">
        <v>372</v>
      </c>
      <c r="G224">
        <v>12684</v>
      </c>
      <c r="H224" t="s">
        <v>328</v>
      </c>
      <c r="I224" s="120">
        <v>1472</v>
      </c>
      <c r="J224" s="120">
        <v>0</v>
      </c>
      <c r="K224" s="120">
        <v>0</v>
      </c>
      <c r="L224" s="120">
        <v>0</v>
      </c>
      <c r="M224" s="120">
        <v>1718.7501266872437</v>
      </c>
      <c r="N224" s="120">
        <v>2537</v>
      </c>
      <c r="O224" s="121">
        <f t="shared" si="5"/>
        <v>5727.7501266872441</v>
      </c>
      <c r="P224" s="120">
        <v>5728</v>
      </c>
      <c r="Q224" s="120">
        <v>0</v>
      </c>
      <c r="R224" s="120">
        <v>3892</v>
      </c>
      <c r="S224" s="120">
        <v>5255</v>
      </c>
      <c r="T224" s="120">
        <v>0</v>
      </c>
      <c r="U224" s="120">
        <v>1850</v>
      </c>
      <c r="V224" s="120">
        <v>0</v>
      </c>
      <c r="W224" s="120">
        <v>3608</v>
      </c>
      <c r="X224" s="120">
        <v>0</v>
      </c>
      <c r="Y224" s="120">
        <v>1432</v>
      </c>
      <c r="Z224" s="120">
        <v>2864</v>
      </c>
      <c r="AA224" s="122">
        <v>5651.5089620967738</v>
      </c>
      <c r="AB224" s="120">
        <v>0</v>
      </c>
      <c r="AC224" s="120">
        <v>0</v>
      </c>
      <c r="AD224" s="120">
        <v>1189</v>
      </c>
      <c r="AE224" s="120">
        <v>4990</v>
      </c>
      <c r="AF224" s="120">
        <v>0</v>
      </c>
      <c r="AG224" s="120">
        <v>1035</v>
      </c>
      <c r="AH224" s="120">
        <v>0</v>
      </c>
      <c r="AI224" s="120">
        <v>2020</v>
      </c>
      <c r="AJ224" s="120">
        <v>0</v>
      </c>
      <c r="AK224" s="120">
        <v>690</v>
      </c>
      <c r="AL224" s="120">
        <v>1318</v>
      </c>
      <c r="AM224" s="131">
        <v>4990</v>
      </c>
    </row>
    <row r="225" spans="1:39" ht="15.75" x14ac:dyDescent="0.25">
      <c r="A225">
        <v>210</v>
      </c>
      <c r="B225" t="s">
        <v>6</v>
      </c>
      <c r="C225" t="s">
        <v>269</v>
      </c>
      <c r="D225" t="s">
        <v>270</v>
      </c>
      <c r="E225" t="s">
        <v>373</v>
      </c>
      <c r="F225" t="s">
        <v>372</v>
      </c>
      <c r="G225">
        <v>8141</v>
      </c>
      <c r="H225" t="s">
        <v>328</v>
      </c>
      <c r="I225" s="120">
        <v>965</v>
      </c>
      <c r="J225" s="120">
        <v>0</v>
      </c>
      <c r="K225" s="120">
        <v>0</v>
      </c>
      <c r="L225" s="120">
        <v>0</v>
      </c>
      <c r="M225" s="120">
        <v>1128.3206799649884</v>
      </c>
      <c r="N225" s="120">
        <v>1628</v>
      </c>
      <c r="O225" s="121">
        <f t="shared" si="5"/>
        <v>3721.3206799649884</v>
      </c>
      <c r="P225" s="120">
        <v>3721</v>
      </c>
      <c r="Q225" s="120">
        <v>0</v>
      </c>
      <c r="R225" s="120">
        <v>2518</v>
      </c>
      <c r="S225" s="120">
        <v>3618</v>
      </c>
      <c r="T225" s="120">
        <v>0</v>
      </c>
      <c r="U225" s="120">
        <v>1210</v>
      </c>
      <c r="V225" s="120">
        <v>0</v>
      </c>
      <c r="W225" s="120">
        <v>364</v>
      </c>
      <c r="X225" s="120">
        <v>0</v>
      </c>
      <c r="Y225" s="120">
        <v>930</v>
      </c>
      <c r="Z225" s="120">
        <v>1860</v>
      </c>
      <c r="AA225" s="122">
        <v>3672.3743163594472</v>
      </c>
      <c r="AB225" s="120">
        <v>0</v>
      </c>
      <c r="AC225" s="120">
        <v>0</v>
      </c>
      <c r="AD225" s="120">
        <v>769</v>
      </c>
      <c r="AE225" s="120">
        <v>3381</v>
      </c>
      <c r="AF225" s="120">
        <v>0</v>
      </c>
      <c r="AG225" s="120">
        <v>677</v>
      </c>
      <c r="AH225" s="120">
        <v>0</v>
      </c>
      <c r="AI225" s="120">
        <v>204</v>
      </c>
      <c r="AJ225" s="120">
        <v>0</v>
      </c>
      <c r="AK225" s="120">
        <v>449</v>
      </c>
      <c r="AL225" s="120">
        <v>855</v>
      </c>
      <c r="AM225" s="131">
        <v>3381</v>
      </c>
    </row>
    <row r="226" spans="1:39" ht="15.75" x14ac:dyDescent="0.25">
      <c r="A226">
        <v>211</v>
      </c>
      <c r="B226" t="s">
        <v>6</v>
      </c>
      <c r="C226" t="s">
        <v>271</v>
      </c>
      <c r="D226" t="s">
        <v>272</v>
      </c>
      <c r="E226" t="s">
        <v>369</v>
      </c>
      <c r="F226" t="s">
        <v>371</v>
      </c>
      <c r="G226">
        <v>85712</v>
      </c>
      <c r="H226" t="s">
        <v>328</v>
      </c>
      <c r="I226" s="120">
        <v>9679</v>
      </c>
      <c r="J226" s="120">
        <v>0</v>
      </c>
      <c r="K226" s="120">
        <v>0</v>
      </c>
      <c r="L226" s="120">
        <v>0</v>
      </c>
      <c r="M226" s="120">
        <v>8143.4822525376603</v>
      </c>
      <c r="N226" s="120">
        <v>17142</v>
      </c>
      <c r="O226" s="121">
        <f t="shared" si="5"/>
        <v>34964.482252537658</v>
      </c>
      <c r="P226" s="120">
        <v>34964</v>
      </c>
      <c r="Q226" s="120">
        <v>30390</v>
      </c>
      <c r="R226" s="120">
        <v>14070</v>
      </c>
      <c r="S226" s="120">
        <v>26393</v>
      </c>
      <c r="T226" s="120">
        <v>4833</v>
      </c>
      <c r="U226" s="120">
        <v>15080</v>
      </c>
      <c r="V226" s="120">
        <v>15997</v>
      </c>
      <c r="W226" s="120">
        <v>21336</v>
      </c>
      <c r="X226" s="120">
        <v>0</v>
      </c>
      <c r="Y226" s="120">
        <v>6294</v>
      </c>
      <c r="Z226" s="120">
        <v>18531</v>
      </c>
      <c r="AA226" s="122">
        <v>34106.948103606774</v>
      </c>
      <c r="AB226" s="120">
        <v>0</v>
      </c>
      <c r="AC226" s="120">
        <v>27217</v>
      </c>
      <c r="AD226" s="120">
        <v>3518</v>
      </c>
      <c r="AE226" s="120">
        <v>26393</v>
      </c>
      <c r="AF226" s="120">
        <v>3513</v>
      </c>
      <c r="AG226" s="120">
        <v>14299</v>
      </c>
      <c r="AH226" s="120">
        <v>8639</v>
      </c>
      <c r="AI226" s="120">
        <v>15362</v>
      </c>
      <c r="AJ226" s="120">
        <v>0</v>
      </c>
      <c r="AK226" s="120">
        <v>3012</v>
      </c>
      <c r="AL226" s="120">
        <v>11538</v>
      </c>
      <c r="AM226" s="131">
        <v>33292</v>
      </c>
    </row>
    <row r="227" spans="1:39" ht="15.75" x14ac:dyDescent="0.25">
      <c r="A227">
        <v>212</v>
      </c>
      <c r="B227" t="s">
        <v>6</v>
      </c>
      <c r="C227" t="s">
        <v>271</v>
      </c>
      <c r="D227" t="s">
        <v>272</v>
      </c>
      <c r="E227" t="s">
        <v>373</v>
      </c>
      <c r="F227" t="s">
        <v>371</v>
      </c>
      <c r="G227">
        <v>83584</v>
      </c>
      <c r="H227" t="s">
        <v>328</v>
      </c>
      <c r="I227" s="120">
        <v>9453</v>
      </c>
      <c r="J227" s="120">
        <v>0</v>
      </c>
      <c r="K227" s="120">
        <v>0</v>
      </c>
      <c r="L227" s="120">
        <v>0</v>
      </c>
      <c r="M227" s="120">
        <v>7952.1326695545349</v>
      </c>
      <c r="N227" s="120">
        <v>16717</v>
      </c>
      <c r="O227" s="121">
        <f t="shared" si="5"/>
        <v>34122.132669554536</v>
      </c>
      <c r="P227" s="120">
        <v>34122</v>
      </c>
      <c r="Q227" s="120">
        <v>24546.433067821814</v>
      </c>
      <c r="R227" s="120">
        <v>13735</v>
      </c>
      <c r="S227" s="120">
        <v>25763</v>
      </c>
      <c r="T227" s="120">
        <v>4644</v>
      </c>
      <c r="U227" s="120">
        <v>14726</v>
      </c>
      <c r="V227" s="120">
        <v>16365</v>
      </c>
      <c r="W227" s="120">
        <v>3488</v>
      </c>
      <c r="X227" s="120">
        <v>0</v>
      </c>
      <c r="Y227" s="120">
        <v>6142</v>
      </c>
      <c r="Z227" s="120">
        <v>18085</v>
      </c>
      <c r="AA227" s="122">
        <v>33285.996308873626</v>
      </c>
      <c r="AB227" s="120">
        <v>0</v>
      </c>
      <c r="AC227" s="120">
        <v>23768</v>
      </c>
      <c r="AD227" s="120">
        <v>3434</v>
      </c>
      <c r="AE227" s="120">
        <v>25763</v>
      </c>
      <c r="AF227" s="120">
        <v>3376</v>
      </c>
      <c r="AG227" s="120">
        <v>13963</v>
      </c>
      <c r="AH227" s="120">
        <v>8837</v>
      </c>
      <c r="AI227" s="120">
        <v>2511</v>
      </c>
      <c r="AJ227" s="120">
        <v>0</v>
      </c>
      <c r="AK227" s="120">
        <v>2941</v>
      </c>
      <c r="AL227" s="120">
        <v>11260</v>
      </c>
      <c r="AM227" s="131">
        <v>31146</v>
      </c>
    </row>
    <row r="228" spans="1:39" ht="15.75" x14ac:dyDescent="0.25">
      <c r="A228">
        <v>213</v>
      </c>
      <c r="B228" t="s">
        <v>6</v>
      </c>
      <c r="C228" t="s">
        <v>271</v>
      </c>
      <c r="D228" t="s">
        <v>272</v>
      </c>
      <c r="E228" t="s">
        <v>369</v>
      </c>
      <c r="F228" t="s">
        <v>370</v>
      </c>
      <c r="G228">
        <v>95369</v>
      </c>
      <c r="H228" t="s">
        <v>328</v>
      </c>
      <c r="I228" s="120">
        <v>10607</v>
      </c>
      <c r="J228" s="120">
        <v>0</v>
      </c>
      <c r="K228" s="120">
        <v>0</v>
      </c>
      <c r="L228" s="120">
        <v>0</v>
      </c>
      <c r="M228" s="120">
        <v>8924.4555505269291</v>
      </c>
      <c r="N228" s="120">
        <v>19074</v>
      </c>
      <c r="O228" s="121">
        <f t="shared" si="5"/>
        <v>38605.455550526931</v>
      </c>
      <c r="P228" s="120">
        <v>38605</v>
      </c>
      <c r="Q228" s="120">
        <v>13752.591110105386</v>
      </c>
      <c r="R228" s="120">
        <v>15493</v>
      </c>
      <c r="S228" s="120">
        <v>29068</v>
      </c>
      <c r="T228" s="120">
        <v>7795</v>
      </c>
      <c r="U228" s="120">
        <v>16555</v>
      </c>
      <c r="V228" s="120">
        <v>8782</v>
      </c>
      <c r="W228" s="120">
        <v>23468</v>
      </c>
      <c r="X228" s="120">
        <v>0</v>
      </c>
      <c r="Y228" s="120">
        <v>6948</v>
      </c>
      <c r="Z228" s="120">
        <v>20461</v>
      </c>
      <c r="AA228" s="122">
        <v>37650.99009030444</v>
      </c>
      <c r="AB228" s="120">
        <v>0</v>
      </c>
      <c r="AC228" s="120">
        <v>6924</v>
      </c>
      <c r="AD228" s="120">
        <v>3874</v>
      </c>
      <c r="AE228" s="120">
        <v>29068</v>
      </c>
      <c r="AF228" s="120">
        <v>6185</v>
      </c>
      <c r="AG228" s="120">
        <v>15696</v>
      </c>
      <c r="AH228" s="120">
        <v>4742</v>
      </c>
      <c r="AI228" s="120">
        <v>16897</v>
      </c>
      <c r="AJ228" s="120">
        <v>0</v>
      </c>
      <c r="AK228" s="120">
        <v>3322</v>
      </c>
      <c r="AL228" s="120">
        <v>12739</v>
      </c>
      <c r="AM228" s="131">
        <v>30375</v>
      </c>
    </row>
    <row r="229" spans="1:39" ht="15.75" x14ac:dyDescent="0.25">
      <c r="A229">
        <v>214</v>
      </c>
      <c r="B229" t="s">
        <v>6</v>
      </c>
      <c r="C229" t="s">
        <v>271</v>
      </c>
      <c r="D229" t="s">
        <v>272</v>
      </c>
      <c r="E229" t="s">
        <v>373</v>
      </c>
      <c r="F229" t="s">
        <v>370</v>
      </c>
      <c r="G229">
        <v>80796</v>
      </c>
      <c r="H229" t="s">
        <v>328</v>
      </c>
      <c r="I229" s="120">
        <v>9021</v>
      </c>
      <c r="J229" s="120">
        <v>0</v>
      </c>
      <c r="K229" s="120">
        <v>0</v>
      </c>
      <c r="L229" s="120">
        <v>0</v>
      </c>
      <c r="M229" s="120">
        <v>7589.4584599469836</v>
      </c>
      <c r="N229" s="120">
        <v>16159</v>
      </c>
      <c r="O229" s="121">
        <f t="shared" si="5"/>
        <v>32769.458459946982</v>
      </c>
      <c r="P229" s="120">
        <v>32769</v>
      </c>
      <c r="Q229" s="120">
        <v>13139</v>
      </c>
      <c r="R229" s="120">
        <v>13160</v>
      </c>
      <c r="S229" s="120">
        <v>24690</v>
      </c>
      <c r="T229" s="120">
        <v>0</v>
      </c>
      <c r="U229" s="120">
        <v>14074</v>
      </c>
      <c r="V229" s="120">
        <v>7456</v>
      </c>
      <c r="W229" s="120">
        <v>3348</v>
      </c>
      <c r="X229" s="120">
        <v>0</v>
      </c>
      <c r="Y229" s="120">
        <v>5899</v>
      </c>
      <c r="Z229" s="120">
        <v>17367</v>
      </c>
      <c r="AA229" s="122">
        <v>31961.101113935001</v>
      </c>
      <c r="AB229" s="120">
        <v>0</v>
      </c>
      <c r="AC229" s="120">
        <v>6874</v>
      </c>
      <c r="AD229" s="120">
        <v>3290</v>
      </c>
      <c r="AE229" s="120">
        <v>24690</v>
      </c>
      <c r="AF229" s="120">
        <v>0</v>
      </c>
      <c r="AG229" s="120">
        <v>13343</v>
      </c>
      <c r="AH229" s="120">
        <v>4026</v>
      </c>
      <c r="AI229" s="120">
        <v>2410</v>
      </c>
      <c r="AJ229" s="120">
        <v>0</v>
      </c>
      <c r="AK229" s="120">
        <v>2820</v>
      </c>
      <c r="AL229" s="120">
        <v>10813</v>
      </c>
      <c r="AM229" s="131">
        <v>24690</v>
      </c>
    </row>
    <row r="230" spans="1:39" ht="15.75" x14ac:dyDescent="0.25">
      <c r="A230">
        <v>215</v>
      </c>
      <c r="B230" t="s">
        <v>6</v>
      </c>
      <c r="C230" t="s">
        <v>271</v>
      </c>
      <c r="D230" t="s">
        <v>272</v>
      </c>
      <c r="E230" t="s">
        <v>369</v>
      </c>
      <c r="F230" t="s">
        <v>372</v>
      </c>
      <c r="G230">
        <v>10809</v>
      </c>
      <c r="H230" t="s">
        <v>328</v>
      </c>
      <c r="I230" s="120">
        <v>1294</v>
      </c>
      <c r="J230" s="120">
        <v>0</v>
      </c>
      <c r="K230" s="120">
        <v>0</v>
      </c>
      <c r="L230" s="120">
        <v>0</v>
      </c>
      <c r="M230" s="120">
        <v>1090.2476239736211</v>
      </c>
      <c r="N230" s="120">
        <v>2162</v>
      </c>
      <c r="O230" s="121">
        <f t="shared" si="5"/>
        <v>4546.2476239736206</v>
      </c>
      <c r="P230" s="120">
        <v>4546</v>
      </c>
      <c r="Q230" s="120">
        <v>0</v>
      </c>
      <c r="R230" s="120">
        <v>1848</v>
      </c>
      <c r="S230" s="120">
        <v>4143</v>
      </c>
      <c r="T230" s="120">
        <v>0</v>
      </c>
      <c r="U230" s="120">
        <v>2005</v>
      </c>
      <c r="V230" s="120">
        <v>0</v>
      </c>
      <c r="W230" s="120">
        <v>2815</v>
      </c>
      <c r="X230" s="120">
        <v>0</v>
      </c>
      <c r="Y230" s="120">
        <v>818</v>
      </c>
      <c r="Z230" s="120">
        <v>2410</v>
      </c>
      <c r="AA230" s="122">
        <v>4438.2767944627703</v>
      </c>
      <c r="AB230" s="120">
        <v>0</v>
      </c>
      <c r="AC230" s="120">
        <v>0</v>
      </c>
      <c r="AD230" s="120">
        <v>462</v>
      </c>
      <c r="AE230" s="120">
        <v>3917</v>
      </c>
      <c r="AF230" s="120">
        <v>0</v>
      </c>
      <c r="AG230" s="120">
        <v>1901</v>
      </c>
      <c r="AH230" s="120">
        <v>0</v>
      </c>
      <c r="AI230" s="120">
        <v>2027</v>
      </c>
      <c r="AJ230" s="120">
        <v>0</v>
      </c>
      <c r="AK230" s="120">
        <v>394</v>
      </c>
      <c r="AL230" s="120">
        <v>1500</v>
      </c>
      <c r="AM230" s="131">
        <v>3917</v>
      </c>
    </row>
    <row r="231" spans="1:39" ht="15.75" x14ac:dyDescent="0.25">
      <c r="A231">
        <v>216</v>
      </c>
      <c r="B231" t="s">
        <v>6</v>
      </c>
      <c r="C231" t="s">
        <v>271</v>
      </c>
      <c r="D231" t="s">
        <v>272</v>
      </c>
      <c r="E231" t="s">
        <v>373</v>
      </c>
      <c r="F231" t="s">
        <v>372</v>
      </c>
      <c r="G231">
        <v>6938</v>
      </c>
      <c r="H231" t="s">
        <v>328</v>
      </c>
      <c r="I231" s="120">
        <v>849</v>
      </c>
      <c r="J231" s="120">
        <v>0</v>
      </c>
      <c r="K231" s="120">
        <v>0</v>
      </c>
      <c r="L231" s="120">
        <v>0</v>
      </c>
      <c r="M231" s="120">
        <v>714.22344346027023</v>
      </c>
      <c r="N231" s="120">
        <v>1388</v>
      </c>
      <c r="O231" s="121">
        <f t="shared" si="5"/>
        <v>2951.2234434602701</v>
      </c>
      <c r="P231" s="120">
        <v>2951</v>
      </c>
      <c r="Q231" s="120">
        <v>0</v>
      </c>
      <c r="R231" s="120">
        <v>1205</v>
      </c>
      <c r="S231" s="120">
        <v>2863</v>
      </c>
      <c r="T231" s="120">
        <v>0</v>
      </c>
      <c r="U231" s="120">
        <v>1312</v>
      </c>
      <c r="V231" s="120">
        <v>0</v>
      </c>
      <c r="W231" s="120">
        <v>302</v>
      </c>
      <c r="X231" s="120">
        <v>0</v>
      </c>
      <c r="Y231" s="120">
        <v>532</v>
      </c>
      <c r="Z231" s="120">
        <v>1564</v>
      </c>
      <c r="AA231" s="122">
        <v>2881.2075888173904</v>
      </c>
      <c r="AB231" s="120">
        <v>0</v>
      </c>
      <c r="AC231" s="120">
        <v>0</v>
      </c>
      <c r="AD231" s="120">
        <v>301</v>
      </c>
      <c r="AE231" s="120">
        <v>2661</v>
      </c>
      <c r="AF231" s="120">
        <v>0</v>
      </c>
      <c r="AG231" s="120">
        <v>1244</v>
      </c>
      <c r="AH231" s="120">
        <v>0</v>
      </c>
      <c r="AI231" s="120">
        <v>218</v>
      </c>
      <c r="AJ231" s="120">
        <v>0</v>
      </c>
      <c r="AK231" s="120">
        <v>256</v>
      </c>
      <c r="AL231" s="120">
        <v>974</v>
      </c>
      <c r="AM231" s="131">
        <v>2661</v>
      </c>
    </row>
    <row r="232" spans="1:39" ht="15.75" x14ac:dyDescent="0.25">
      <c r="A232">
        <v>217</v>
      </c>
      <c r="B232" t="s">
        <v>6</v>
      </c>
      <c r="C232" t="s">
        <v>273</v>
      </c>
      <c r="D232" t="s">
        <v>274</v>
      </c>
      <c r="E232" t="s">
        <v>369</v>
      </c>
      <c r="F232" t="s">
        <v>371</v>
      </c>
      <c r="G232">
        <v>51131</v>
      </c>
      <c r="H232" t="s">
        <v>328</v>
      </c>
      <c r="I232" s="120">
        <v>5454</v>
      </c>
      <c r="J232" s="120">
        <v>0</v>
      </c>
      <c r="K232" s="120">
        <v>0</v>
      </c>
      <c r="L232" s="120">
        <v>0</v>
      </c>
      <c r="M232" s="120">
        <v>4395.4009172276055</v>
      </c>
      <c r="N232" s="120">
        <v>7670</v>
      </c>
      <c r="O232" s="121">
        <f t="shared" si="5"/>
        <v>17519.400917227606</v>
      </c>
      <c r="P232" s="120">
        <v>17519</v>
      </c>
      <c r="Q232" s="120">
        <v>17098</v>
      </c>
      <c r="R232" s="120">
        <v>16872</v>
      </c>
      <c r="S232" s="120">
        <v>13684</v>
      </c>
      <c r="T232" s="120">
        <v>2797</v>
      </c>
      <c r="U232" s="120">
        <v>5692</v>
      </c>
      <c r="V232" s="120">
        <v>10543</v>
      </c>
      <c r="W232" s="120">
        <v>11271</v>
      </c>
      <c r="X232" s="120">
        <v>0</v>
      </c>
      <c r="Y232" s="120">
        <v>8059</v>
      </c>
      <c r="Z232" s="120">
        <v>13490</v>
      </c>
      <c r="AA232" s="122">
        <v>17135.186639220425</v>
      </c>
      <c r="AB232" s="120">
        <v>0</v>
      </c>
      <c r="AC232" s="120">
        <v>15292</v>
      </c>
      <c r="AD232" s="120">
        <v>6326</v>
      </c>
      <c r="AE232" s="120">
        <v>13684</v>
      </c>
      <c r="AF232" s="120">
        <v>1966</v>
      </c>
      <c r="AG232" s="120">
        <v>5395</v>
      </c>
      <c r="AH232" s="120">
        <v>7591</v>
      </c>
      <c r="AI232" s="120">
        <v>8116</v>
      </c>
      <c r="AJ232" s="120">
        <v>0</v>
      </c>
      <c r="AK232" s="120">
        <v>3927</v>
      </c>
      <c r="AL232" s="120">
        <v>11213</v>
      </c>
      <c r="AM232" s="131">
        <v>18254</v>
      </c>
    </row>
    <row r="233" spans="1:39" ht="15.75" x14ac:dyDescent="0.25">
      <c r="A233">
        <v>218</v>
      </c>
      <c r="B233" t="s">
        <v>6</v>
      </c>
      <c r="C233" t="s">
        <v>273</v>
      </c>
      <c r="D233" t="s">
        <v>274</v>
      </c>
      <c r="E233" t="s">
        <v>373</v>
      </c>
      <c r="F233" t="s">
        <v>371</v>
      </c>
      <c r="G233">
        <v>49861</v>
      </c>
      <c r="H233" t="s">
        <v>328</v>
      </c>
      <c r="I233" s="120">
        <v>5327</v>
      </c>
      <c r="J233" s="120">
        <v>0</v>
      </c>
      <c r="K233" s="120">
        <v>0</v>
      </c>
      <c r="L233" s="120">
        <v>0</v>
      </c>
      <c r="M233" s="120">
        <v>4292.3515052888524</v>
      </c>
      <c r="N233" s="120">
        <v>7479</v>
      </c>
      <c r="O233" s="121">
        <f t="shared" si="5"/>
        <v>17098.351505288854</v>
      </c>
      <c r="P233" s="120">
        <v>17098</v>
      </c>
      <c r="Q233" s="120">
        <v>16792</v>
      </c>
      <c r="R233" s="120">
        <v>16460</v>
      </c>
      <c r="S233" s="120">
        <v>13359</v>
      </c>
      <c r="T233" s="120">
        <v>2686</v>
      </c>
      <c r="U233" s="120">
        <v>5558</v>
      </c>
      <c r="V233" s="120">
        <v>10705</v>
      </c>
      <c r="W233" s="120">
        <v>1762</v>
      </c>
      <c r="X233" s="120">
        <v>0</v>
      </c>
      <c r="Y233" s="120">
        <v>7864</v>
      </c>
      <c r="Z233" s="120">
        <v>13166</v>
      </c>
      <c r="AA233" s="122">
        <v>16724.198136274361</v>
      </c>
      <c r="AB233" s="120">
        <v>0</v>
      </c>
      <c r="AC233" s="120">
        <v>15119</v>
      </c>
      <c r="AD233" s="120">
        <v>6173</v>
      </c>
      <c r="AE233" s="120">
        <v>13359</v>
      </c>
      <c r="AF233" s="120">
        <v>1889</v>
      </c>
      <c r="AG233" s="120">
        <v>5268</v>
      </c>
      <c r="AH233" s="120">
        <v>7706</v>
      </c>
      <c r="AI233" s="120">
        <v>1268</v>
      </c>
      <c r="AJ233" s="120">
        <v>0</v>
      </c>
      <c r="AK233" s="120">
        <v>3833</v>
      </c>
      <c r="AL233" s="120">
        <v>10783</v>
      </c>
      <c r="AM233" s="131">
        <v>17097</v>
      </c>
    </row>
    <row r="234" spans="1:39" ht="15.75" x14ac:dyDescent="0.25">
      <c r="A234">
        <v>219</v>
      </c>
      <c r="B234" t="s">
        <v>6</v>
      </c>
      <c r="C234" t="s">
        <v>273</v>
      </c>
      <c r="D234" t="s">
        <v>274</v>
      </c>
      <c r="E234" t="s">
        <v>369</v>
      </c>
      <c r="F234" t="s">
        <v>370</v>
      </c>
      <c r="G234">
        <v>56892</v>
      </c>
      <c r="H234" t="s">
        <v>328</v>
      </c>
      <c r="I234" s="120">
        <v>5978</v>
      </c>
      <c r="J234" s="120">
        <v>0</v>
      </c>
      <c r="K234" s="120">
        <v>0</v>
      </c>
      <c r="L234" s="120">
        <v>0</v>
      </c>
      <c r="M234" s="120">
        <v>4817.2165100969005</v>
      </c>
      <c r="N234" s="120">
        <v>8534</v>
      </c>
      <c r="O234" s="121">
        <f t="shared" si="5"/>
        <v>19329.2165100969</v>
      </c>
      <c r="P234" s="120">
        <v>19329</v>
      </c>
      <c r="Q234" s="120">
        <v>9559</v>
      </c>
      <c r="R234" s="120">
        <v>18682</v>
      </c>
      <c r="S234" s="120">
        <v>15062</v>
      </c>
      <c r="T234" s="120">
        <v>4253</v>
      </c>
      <c r="U234" s="120">
        <v>6251</v>
      </c>
      <c r="V234" s="120">
        <v>2531</v>
      </c>
      <c r="W234" s="120">
        <v>12392</v>
      </c>
      <c r="X234" s="120">
        <v>0</v>
      </c>
      <c r="Y234" s="120">
        <v>8892</v>
      </c>
      <c r="Z234" s="120">
        <v>14883</v>
      </c>
      <c r="AA234" s="122">
        <v>18902.165415470616</v>
      </c>
      <c r="AB234" s="120">
        <v>0</v>
      </c>
      <c r="AC234" s="120">
        <v>2995</v>
      </c>
      <c r="AD234" s="120">
        <v>7006</v>
      </c>
      <c r="AE234" s="120">
        <v>15062</v>
      </c>
      <c r="AF234" s="120">
        <v>3274</v>
      </c>
      <c r="AG234" s="120">
        <v>5925</v>
      </c>
      <c r="AH234" s="120">
        <v>1822</v>
      </c>
      <c r="AI234" s="120">
        <v>8922</v>
      </c>
      <c r="AJ234" s="120">
        <v>0</v>
      </c>
      <c r="AK234" s="120">
        <v>4328</v>
      </c>
      <c r="AL234" s="120">
        <v>12192</v>
      </c>
      <c r="AM234" s="131">
        <v>17821</v>
      </c>
    </row>
    <row r="235" spans="1:39" ht="15.75" x14ac:dyDescent="0.25">
      <c r="A235">
        <v>220</v>
      </c>
      <c r="B235" t="s">
        <v>6</v>
      </c>
      <c r="C235" t="s">
        <v>273</v>
      </c>
      <c r="D235" t="s">
        <v>274</v>
      </c>
      <c r="E235" t="s">
        <v>373</v>
      </c>
      <c r="F235" t="s">
        <v>370</v>
      </c>
      <c r="G235">
        <v>48198</v>
      </c>
      <c r="H235" t="s">
        <v>328</v>
      </c>
      <c r="I235" s="120">
        <v>5083</v>
      </c>
      <c r="J235" s="120">
        <v>0</v>
      </c>
      <c r="K235" s="120">
        <v>0</v>
      </c>
      <c r="L235" s="120">
        <v>0</v>
      </c>
      <c r="M235" s="120">
        <v>4095.8706265256305</v>
      </c>
      <c r="N235" s="120">
        <v>7230</v>
      </c>
      <c r="O235" s="121">
        <f t="shared" si="5"/>
        <v>16408.87062652563</v>
      </c>
      <c r="P235" s="120">
        <v>16409</v>
      </c>
      <c r="Q235" s="120">
        <v>8809</v>
      </c>
      <c r="R235" s="120">
        <v>15846</v>
      </c>
      <c r="S235" s="120">
        <v>12794</v>
      </c>
      <c r="T235" s="120">
        <v>0</v>
      </c>
      <c r="U235" s="120">
        <v>5313</v>
      </c>
      <c r="V235" s="120">
        <v>2150</v>
      </c>
      <c r="W235" s="120">
        <v>1690</v>
      </c>
      <c r="X235" s="120">
        <v>0</v>
      </c>
      <c r="Y235" s="120">
        <v>7548</v>
      </c>
      <c r="Z235" s="120">
        <v>12635</v>
      </c>
      <c r="AA235" s="122">
        <v>16047.233807674875</v>
      </c>
      <c r="AB235" s="120">
        <v>0</v>
      </c>
      <c r="AC235" s="120">
        <v>2907</v>
      </c>
      <c r="AD235" s="120">
        <v>5942</v>
      </c>
      <c r="AE235" s="120">
        <v>12794</v>
      </c>
      <c r="AF235" s="120">
        <v>0</v>
      </c>
      <c r="AG235" s="120">
        <v>5036</v>
      </c>
      <c r="AH235" s="120">
        <v>1548</v>
      </c>
      <c r="AI235" s="120">
        <v>1217</v>
      </c>
      <c r="AJ235" s="120">
        <v>0</v>
      </c>
      <c r="AK235" s="120">
        <v>3675</v>
      </c>
      <c r="AL235" s="120">
        <v>10349</v>
      </c>
      <c r="AM235" s="131">
        <v>15131</v>
      </c>
    </row>
    <row r="236" spans="1:39" ht="15.75" x14ac:dyDescent="0.25">
      <c r="A236">
        <v>221</v>
      </c>
      <c r="B236" t="s">
        <v>6</v>
      </c>
      <c r="C236" t="s">
        <v>273</v>
      </c>
      <c r="D236" t="s">
        <v>274</v>
      </c>
      <c r="E236" t="s">
        <v>369</v>
      </c>
      <c r="F236" t="s">
        <v>372</v>
      </c>
      <c r="G236">
        <v>6448</v>
      </c>
      <c r="H236" t="s">
        <v>328</v>
      </c>
      <c r="I236" s="120">
        <v>730</v>
      </c>
      <c r="J236" s="120">
        <v>0</v>
      </c>
      <c r="K236" s="120">
        <v>0</v>
      </c>
      <c r="L236" s="120">
        <v>0</v>
      </c>
      <c r="M236" s="120">
        <v>588.06864413048311</v>
      </c>
      <c r="N236" s="120">
        <v>967</v>
      </c>
      <c r="O236" s="121">
        <f t="shared" si="5"/>
        <v>2285.0686441304833</v>
      </c>
      <c r="P236" s="120">
        <v>2285</v>
      </c>
      <c r="Q236" s="120">
        <v>0</v>
      </c>
      <c r="R236" s="120">
        <v>2170</v>
      </c>
      <c r="S236" s="120">
        <v>2207</v>
      </c>
      <c r="T236" s="120">
        <v>0</v>
      </c>
      <c r="U236" s="120">
        <v>756</v>
      </c>
      <c r="V236" s="120">
        <v>0</v>
      </c>
      <c r="W236" s="120">
        <v>1490</v>
      </c>
      <c r="X236" s="120">
        <v>0</v>
      </c>
      <c r="Y236" s="120">
        <v>1052</v>
      </c>
      <c r="Z236" s="120">
        <v>1760</v>
      </c>
      <c r="AA236" s="122">
        <v>2236.9364711436774</v>
      </c>
      <c r="AB236" s="120">
        <v>0</v>
      </c>
      <c r="AC236" s="120">
        <v>0</v>
      </c>
      <c r="AD236" s="120">
        <v>814</v>
      </c>
      <c r="AE236" s="120">
        <v>2072</v>
      </c>
      <c r="AF236" s="120">
        <v>0</v>
      </c>
      <c r="AG236" s="120">
        <v>717</v>
      </c>
      <c r="AH236" s="120">
        <v>0</v>
      </c>
      <c r="AI236" s="120">
        <v>1074</v>
      </c>
      <c r="AJ236" s="120">
        <v>0</v>
      </c>
      <c r="AK236" s="120">
        <v>514</v>
      </c>
      <c r="AL236" s="120">
        <v>1440</v>
      </c>
      <c r="AM236" s="131">
        <v>2207</v>
      </c>
    </row>
    <row r="237" spans="1:39" ht="15.75" x14ac:dyDescent="0.25">
      <c r="A237">
        <v>222</v>
      </c>
      <c r="B237" t="s">
        <v>6</v>
      </c>
      <c r="C237" t="s">
        <v>273</v>
      </c>
      <c r="D237" t="s">
        <v>274</v>
      </c>
      <c r="E237" t="s">
        <v>373</v>
      </c>
      <c r="F237" t="s">
        <v>372</v>
      </c>
      <c r="G237">
        <v>4139</v>
      </c>
      <c r="H237" t="s">
        <v>328</v>
      </c>
      <c r="I237" s="120">
        <v>478</v>
      </c>
      <c r="J237" s="120">
        <v>0</v>
      </c>
      <c r="K237" s="120">
        <v>0</v>
      </c>
      <c r="L237" s="120">
        <v>0</v>
      </c>
      <c r="M237" s="120">
        <v>386.09179673052739</v>
      </c>
      <c r="N237" s="120">
        <v>621</v>
      </c>
      <c r="O237" s="121">
        <f t="shared" si="5"/>
        <v>1485.0917967305274</v>
      </c>
      <c r="P237" s="120">
        <v>1485</v>
      </c>
      <c r="Q237" s="120">
        <v>0</v>
      </c>
      <c r="R237" s="120">
        <v>1402</v>
      </c>
      <c r="S237" s="120">
        <v>1535</v>
      </c>
      <c r="T237" s="120">
        <v>0</v>
      </c>
      <c r="U237" s="120">
        <v>494</v>
      </c>
      <c r="V237" s="120">
        <v>0</v>
      </c>
      <c r="W237" s="120">
        <v>153</v>
      </c>
      <c r="X237" s="120">
        <v>0</v>
      </c>
      <c r="Y237" s="120">
        <v>684</v>
      </c>
      <c r="Z237" s="120">
        <v>1143</v>
      </c>
      <c r="AA237" s="122">
        <v>1453.6120302160448</v>
      </c>
      <c r="AB237" s="120">
        <v>0</v>
      </c>
      <c r="AC237" s="120">
        <v>0</v>
      </c>
      <c r="AD237" s="120">
        <v>526</v>
      </c>
      <c r="AE237" s="120">
        <v>1415</v>
      </c>
      <c r="AF237" s="120">
        <v>0</v>
      </c>
      <c r="AG237" s="120">
        <v>469</v>
      </c>
      <c r="AH237" s="120">
        <v>0</v>
      </c>
      <c r="AI237" s="120">
        <v>111</v>
      </c>
      <c r="AJ237" s="120">
        <v>0</v>
      </c>
      <c r="AK237" s="120">
        <v>335</v>
      </c>
      <c r="AL237" s="120">
        <v>936</v>
      </c>
      <c r="AM237" s="131">
        <v>1502</v>
      </c>
    </row>
    <row r="238" spans="1:39" ht="15.75" x14ac:dyDescent="0.25">
      <c r="A238">
        <v>223</v>
      </c>
      <c r="B238" t="s">
        <v>6</v>
      </c>
      <c r="C238" t="s">
        <v>275</v>
      </c>
      <c r="D238" t="s">
        <v>276</v>
      </c>
      <c r="E238" t="s">
        <v>369</v>
      </c>
      <c r="F238" t="s">
        <v>371</v>
      </c>
      <c r="G238">
        <v>162986</v>
      </c>
      <c r="H238" t="s">
        <v>328</v>
      </c>
      <c r="I238" s="120">
        <v>11265</v>
      </c>
      <c r="J238" s="120">
        <v>0</v>
      </c>
      <c r="K238" s="120">
        <v>0</v>
      </c>
      <c r="L238" s="120">
        <v>0</v>
      </c>
      <c r="M238" s="120">
        <v>10541.99023141123</v>
      </c>
      <c r="N238" s="120">
        <v>24448</v>
      </c>
      <c r="O238" s="121">
        <f t="shared" si="5"/>
        <v>46254.990231411226</v>
      </c>
      <c r="P238" s="120">
        <v>46255</v>
      </c>
      <c r="Q238" s="120">
        <v>41629.491208270105</v>
      </c>
      <c r="R238" s="120">
        <v>32753</v>
      </c>
      <c r="S238" s="120">
        <v>34031</v>
      </c>
      <c r="T238" s="120">
        <v>8327</v>
      </c>
      <c r="U238" s="120">
        <v>21635</v>
      </c>
      <c r="V238" s="120">
        <v>32079</v>
      </c>
      <c r="W238" s="120">
        <v>27033</v>
      </c>
      <c r="X238" s="120">
        <v>0</v>
      </c>
      <c r="Y238" s="120">
        <v>7863</v>
      </c>
      <c r="Z238" s="120">
        <v>23589</v>
      </c>
      <c r="AA238" s="122">
        <v>45032.130619223666</v>
      </c>
      <c r="AB238" s="120">
        <v>18502</v>
      </c>
      <c r="AC238" s="120">
        <v>39982</v>
      </c>
      <c r="AD238" s="120">
        <v>13647</v>
      </c>
      <c r="AE238" s="120">
        <v>34031</v>
      </c>
      <c r="AF238" s="120">
        <v>5553</v>
      </c>
      <c r="AG238" s="120">
        <v>20462</v>
      </c>
      <c r="AH238" s="120">
        <v>28872</v>
      </c>
      <c r="AI238" s="120">
        <v>19464</v>
      </c>
      <c r="AJ238" s="120">
        <v>0</v>
      </c>
      <c r="AK238" s="120">
        <v>3707</v>
      </c>
      <c r="AL238" s="120">
        <v>13877</v>
      </c>
      <c r="AM238" s="131">
        <v>49060</v>
      </c>
    </row>
    <row r="239" spans="1:39" ht="15.75" x14ac:dyDescent="0.25">
      <c r="A239">
        <v>224</v>
      </c>
      <c r="B239" t="s">
        <v>6</v>
      </c>
      <c r="C239" t="s">
        <v>275</v>
      </c>
      <c r="D239" t="s">
        <v>276</v>
      </c>
      <c r="E239" t="s">
        <v>373</v>
      </c>
      <c r="F239" t="s">
        <v>371</v>
      </c>
      <c r="G239">
        <v>158938</v>
      </c>
      <c r="H239" t="s">
        <v>328</v>
      </c>
      <c r="I239" s="120">
        <v>11001</v>
      </c>
      <c r="J239" s="120">
        <v>0</v>
      </c>
      <c r="K239" s="120">
        <v>0</v>
      </c>
      <c r="L239" s="120">
        <v>0</v>
      </c>
      <c r="M239" s="120">
        <v>10294.813306145674</v>
      </c>
      <c r="N239" s="120">
        <v>23841</v>
      </c>
      <c r="O239" s="121">
        <f t="shared" si="5"/>
        <v>45136.813306145676</v>
      </c>
      <c r="P239" s="120">
        <v>45137</v>
      </c>
      <c r="Q239" s="120">
        <v>41722.331975531109</v>
      </c>
      <c r="R239" s="120">
        <v>31955</v>
      </c>
      <c r="S239" s="120">
        <v>33216</v>
      </c>
      <c r="T239" s="120">
        <v>8001</v>
      </c>
      <c r="U239" s="120">
        <v>21125</v>
      </c>
      <c r="V239" s="120">
        <v>32223</v>
      </c>
      <c r="W239" s="120">
        <v>4549</v>
      </c>
      <c r="X239" s="120">
        <v>0</v>
      </c>
      <c r="Y239" s="120">
        <v>7673</v>
      </c>
      <c r="Z239" s="120">
        <v>23020</v>
      </c>
      <c r="AA239" s="122">
        <v>43944.583894070813</v>
      </c>
      <c r="AB239" s="120">
        <v>18054</v>
      </c>
      <c r="AC239" s="120">
        <v>33635</v>
      </c>
      <c r="AD239" s="120">
        <v>13315</v>
      </c>
      <c r="AE239" s="120">
        <v>33216</v>
      </c>
      <c r="AF239" s="120">
        <v>5336</v>
      </c>
      <c r="AG239" s="120">
        <v>19981</v>
      </c>
      <c r="AH239" s="120">
        <v>29001</v>
      </c>
      <c r="AI239" s="120">
        <v>3276</v>
      </c>
      <c r="AJ239" s="120">
        <v>0</v>
      </c>
      <c r="AK239" s="120">
        <v>3618</v>
      </c>
      <c r="AL239" s="120">
        <v>13540</v>
      </c>
      <c r="AM239" s="131">
        <v>45244</v>
      </c>
    </row>
    <row r="240" spans="1:39" ht="15.75" x14ac:dyDescent="0.25">
      <c r="A240">
        <v>225</v>
      </c>
      <c r="B240" t="s">
        <v>6</v>
      </c>
      <c r="C240" t="s">
        <v>275</v>
      </c>
      <c r="D240" t="s">
        <v>276</v>
      </c>
      <c r="E240" t="s">
        <v>369</v>
      </c>
      <c r="F240" t="s">
        <v>370</v>
      </c>
      <c r="G240">
        <v>181350</v>
      </c>
      <c r="H240" t="s">
        <v>328</v>
      </c>
      <c r="I240" s="120">
        <v>12346</v>
      </c>
      <c r="J240" s="120">
        <v>0</v>
      </c>
      <c r="K240" s="120">
        <v>0</v>
      </c>
      <c r="L240" s="120">
        <v>0</v>
      </c>
      <c r="M240" s="120">
        <v>11551.824165402126</v>
      </c>
      <c r="N240" s="120">
        <v>27203</v>
      </c>
      <c r="O240" s="121">
        <f t="shared" si="5"/>
        <v>51100.824165402126</v>
      </c>
      <c r="P240" s="120">
        <v>51101</v>
      </c>
      <c r="Q240" s="120">
        <v>28295</v>
      </c>
      <c r="R240" s="120">
        <v>36255</v>
      </c>
      <c r="S240" s="120">
        <v>37500</v>
      </c>
      <c r="T240" s="120">
        <v>12475</v>
      </c>
      <c r="U240" s="120">
        <v>23750</v>
      </c>
      <c r="V240" s="120">
        <v>11455</v>
      </c>
      <c r="W240" s="120">
        <v>29749</v>
      </c>
      <c r="X240" s="120">
        <v>0</v>
      </c>
      <c r="Y240" s="120">
        <v>8687</v>
      </c>
      <c r="Z240" s="120">
        <v>26062</v>
      </c>
      <c r="AA240" s="122">
        <v>49740.913969998583</v>
      </c>
      <c r="AB240" s="120">
        <v>20440</v>
      </c>
      <c r="AC240" s="120">
        <v>7756</v>
      </c>
      <c r="AD240" s="120">
        <v>15106</v>
      </c>
      <c r="AE240" s="120">
        <v>37500</v>
      </c>
      <c r="AF240" s="120">
        <v>9219</v>
      </c>
      <c r="AG240" s="120">
        <v>22461</v>
      </c>
      <c r="AH240" s="120">
        <v>10309</v>
      </c>
      <c r="AI240" s="120">
        <v>21419</v>
      </c>
      <c r="AJ240" s="120">
        <v>0</v>
      </c>
      <c r="AK240" s="120">
        <v>4091</v>
      </c>
      <c r="AL240" s="120">
        <v>15331</v>
      </c>
      <c r="AM240" s="131">
        <v>40323</v>
      </c>
    </row>
    <row r="241" spans="1:39" ht="15.75" x14ac:dyDescent="0.25">
      <c r="A241">
        <v>226</v>
      </c>
      <c r="B241" t="s">
        <v>6</v>
      </c>
      <c r="C241" t="s">
        <v>275</v>
      </c>
      <c r="D241" t="s">
        <v>276</v>
      </c>
      <c r="E241" t="s">
        <v>373</v>
      </c>
      <c r="F241" t="s">
        <v>370</v>
      </c>
      <c r="G241">
        <v>153637</v>
      </c>
      <c r="H241" t="s">
        <v>328</v>
      </c>
      <c r="I241" s="120">
        <v>10499</v>
      </c>
      <c r="J241" s="120">
        <v>0</v>
      </c>
      <c r="K241" s="120">
        <v>0</v>
      </c>
      <c r="L241" s="120">
        <v>0</v>
      </c>
      <c r="M241" s="120">
        <v>9825.8109351289841</v>
      </c>
      <c r="N241" s="120">
        <v>23046</v>
      </c>
      <c r="O241" s="121">
        <f t="shared" si="5"/>
        <v>43370.810935128982</v>
      </c>
      <c r="P241" s="120">
        <v>43371</v>
      </c>
      <c r="Q241" s="120">
        <v>24275</v>
      </c>
      <c r="R241" s="120">
        <v>30754</v>
      </c>
      <c r="S241" s="120">
        <v>31848</v>
      </c>
      <c r="T241" s="120">
        <v>0</v>
      </c>
      <c r="U241" s="120">
        <v>20191</v>
      </c>
      <c r="V241" s="120">
        <v>9724</v>
      </c>
      <c r="W241" s="120">
        <v>4371</v>
      </c>
      <c r="X241" s="120">
        <v>0</v>
      </c>
      <c r="Y241" s="120">
        <v>7373</v>
      </c>
      <c r="Z241" s="120">
        <v>22118</v>
      </c>
      <c r="AA241" s="122">
        <v>42218.848779752603</v>
      </c>
      <c r="AB241" s="120">
        <v>17348</v>
      </c>
      <c r="AC241" s="120">
        <v>7642</v>
      </c>
      <c r="AD241" s="120">
        <v>12815</v>
      </c>
      <c r="AE241" s="120">
        <v>31848</v>
      </c>
      <c r="AF241" s="120">
        <v>0</v>
      </c>
      <c r="AG241" s="120">
        <v>19095</v>
      </c>
      <c r="AH241" s="120">
        <v>8752</v>
      </c>
      <c r="AI241" s="120">
        <v>3147</v>
      </c>
      <c r="AJ241" s="120">
        <v>0</v>
      </c>
      <c r="AK241" s="120">
        <v>3473</v>
      </c>
      <c r="AL241" s="120">
        <v>14682</v>
      </c>
      <c r="AM241" s="131">
        <v>31848</v>
      </c>
    </row>
    <row r="242" spans="1:39" ht="15.75" x14ac:dyDescent="0.25">
      <c r="A242">
        <v>227</v>
      </c>
      <c r="B242" t="s">
        <v>6</v>
      </c>
      <c r="C242" t="s">
        <v>275</v>
      </c>
      <c r="D242" t="s">
        <v>276</v>
      </c>
      <c r="E242" t="s">
        <v>369</v>
      </c>
      <c r="F242" t="s">
        <v>372</v>
      </c>
      <c r="G242">
        <v>20555</v>
      </c>
      <c r="H242" t="s">
        <v>328</v>
      </c>
      <c r="I242" s="120">
        <v>1508</v>
      </c>
      <c r="J242" s="120">
        <v>0</v>
      </c>
      <c r="K242" s="120">
        <v>0</v>
      </c>
      <c r="L242" s="120">
        <v>0</v>
      </c>
      <c r="M242" s="120">
        <v>1411.2323596358119</v>
      </c>
      <c r="N242" s="120">
        <v>3083</v>
      </c>
      <c r="O242" s="121">
        <f t="shared" si="5"/>
        <v>6002.2323596358119</v>
      </c>
      <c r="P242" s="120">
        <v>6002</v>
      </c>
      <c r="Q242" s="120">
        <v>0</v>
      </c>
      <c r="R242" s="120">
        <v>4218</v>
      </c>
      <c r="S242" s="120">
        <v>5751</v>
      </c>
      <c r="T242" s="120">
        <v>0</v>
      </c>
      <c r="U242" s="120">
        <v>2877</v>
      </c>
      <c r="V242" s="120">
        <v>0</v>
      </c>
      <c r="W242" s="120">
        <v>3562</v>
      </c>
      <c r="X242" s="120">
        <v>0</v>
      </c>
      <c r="Y242" s="120">
        <v>1020</v>
      </c>
      <c r="Z242" s="120">
        <v>3061</v>
      </c>
      <c r="AA242" s="122">
        <v>5847.4468774349498</v>
      </c>
      <c r="AB242" s="120">
        <v>2400</v>
      </c>
      <c r="AC242" s="120">
        <v>0</v>
      </c>
      <c r="AD242" s="120">
        <v>1757</v>
      </c>
      <c r="AE242" s="120">
        <v>5321</v>
      </c>
      <c r="AF242" s="120">
        <v>0</v>
      </c>
      <c r="AG242" s="120">
        <v>2722</v>
      </c>
      <c r="AH242" s="120">
        <v>0</v>
      </c>
      <c r="AI242" s="120">
        <v>2565</v>
      </c>
      <c r="AJ242" s="120">
        <v>0</v>
      </c>
      <c r="AK242" s="120">
        <v>484</v>
      </c>
      <c r="AL242" s="120">
        <v>1800</v>
      </c>
      <c r="AM242" s="131">
        <v>5321</v>
      </c>
    </row>
    <row r="243" spans="1:39" ht="15.75" x14ac:dyDescent="0.25">
      <c r="A243">
        <v>228</v>
      </c>
      <c r="B243" t="s">
        <v>6</v>
      </c>
      <c r="C243" t="s">
        <v>275</v>
      </c>
      <c r="D243" t="s">
        <v>276</v>
      </c>
      <c r="E243" t="s">
        <v>373</v>
      </c>
      <c r="F243" t="s">
        <v>372</v>
      </c>
      <c r="G243">
        <v>13192</v>
      </c>
      <c r="H243" t="s">
        <v>328</v>
      </c>
      <c r="I243" s="120">
        <v>989</v>
      </c>
      <c r="J243" s="120">
        <v>0</v>
      </c>
      <c r="K243" s="120">
        <v>0</v>
      </c>
      <c r="L243" s="120">
        <v>0</v>
      </c>
      <c r="M243" s="120">
        <v>925.32900227617608</v>
      </c>
      <c r="N243" s="120">
        <v>1979</v>
      </c>
      <c r="O243" s="121">
        <f t="shared" si="5"/>
        <v>3893.3290022761762</v>
      </c>
      <c r="P243" s="120">
        <v>3893</v>
      </c>
      <c r="Q243" s="120">
        <v>0</v>
      </c>
      <c r="R243" s="120">
        <v>2728</v>
      </c>
      <c r="S243" s="120">
        <v>4056</v>
      </c>
      <c r="T243" s="120">
        <v>0</v>
      </c>
      <c r="U243" s="120">
        <v>1882</v>
      </c>
      <c r="V243" s="120">
        <v>0</v>
      </c>
      <c r="W243" s="120">
        <v>392</v>
      </c>
      <c r="X243" s="120">
        <v>0</v>
      </c>
      <c r="Y243" s="120">
        <v>661</v>
      </c>
      <c r="Z243" s="120">
        <v>1985</v>
      </c>
      <c r="AA243" s="122">
        <v>3793.8408595194087</v>
      </c>
      <c r="AB243" s="120">
        <v>1558</v>
      </c>
      <c r="AC243" s="120">
        <v>0</v>
      </c>
      <c r="AD243" s="120">
        <v>1137</v>
      </c>
      <c r="AE243" s="120">
        <v>3672</v>
      </c>
      <c r="AF243" s="120">
        <v>0</v>
      </c>
      <c r="AG243" s="120">
        <v>1781</v>
      </c>
      <c r="AH243" s="120">
        <v>0</v>
      </c>
      <c r="AI243" s="120">
        <v>282</v>
      </c>
      <c r="AJ243" s="120">
        <v>0</v>
      </c>
      <c r="AK243" s="120">
        <v>315</v>
      </c>
      <c r="AL243" s="120">
        <v>1169</v>
      </c>
      <c r="AM243" s="131">
        <v>3672</v>
      </c>
    </row>
    <row r="244" spans="1:39" ht="15.75" x14ac:dyDescent="0.25">
      <c r="A244">
        <v>229</v>
      </c>
      <c r="B244" t="s">
        <v>6</v>
      </c>
      <c r="C244" t="s">
        <v>277</v>
      </c>
      <c r="D244" t="s">
        <v>278</v>
      </c>
      <c r="E244" t="s">
        <v>369</v>
      </c>
      <c r="F244" t="s">
        <v>371</v>
      </c>
      <c r="G244">
        <v>43565</v>
      </c>
      <c r="H244" t="s">
        <v>328</v>
      </c>
      <c r="I244" s="120">
        <v>6223</v>
      </c>
      <c r="J244" s="120">
        <v>0</v>
      </c>
      <c r="K244" s="120">
        <v>0</v>
      </c>
      <c r="L244" s="120">
        <v>0</v>
      </c>
      <c r="M244" s="120">
        <v>7065.1128528493136</v>
      </c>
      <c r="N244" s="120">
        <v>8713</v>
      </c>
      <c r="O244" s="121">
        <f t="shared" si="5"/>
        <v>22001.112852849314</v>
      </c>
      <c r="P244" s="120">
        <v>22001</v>
      </c>
      <c r="Q244" s="120">
        <v>16974.956426424658</v>
      </c>
      <c r="R244" s="120">
        <v>14447</v>
      </c>
      <c r="S244" s="120">
        <v>17644</v>
      </c>
      <c r="T244" s="120">
        <v>2582</v>
      </c>
      <c r="U244" s="120">
        <v>10837</v>
      </c>
      <c r="V244" s="120">
        <v>12202</v>
      </c>
      <c r="W244" s="120">
        <v>14489</v>
      </c>
      <c r="X244" s="120">
        <v>0</v>
      </c>
      <c r="Y244" s="120">
        <v>4401</v>
      </c>
      <c r="Z244" s="120">
        <v>15841</v>
      </c>
      <c r="AA244" s="122">
        <v>22000.85336737951</v>
      </c>
      <c r="AB244" s="120">
        <v>0</v>
      </c>
      <c r="AC244" s="120">
        <v>3830</v>
      </c>
      <c r="AD244" s="120">
        <v>5418</v>
      </c>
      <c r="AE244" s="120">
        <v>17644</v>
      </c>
      <c r="AF244" s="120">
        <v>1937</v>
      </c>
      <c r="AG244" s="120">
        <v>10220</v>
      </c>
      <c r="AH244" s="120">
        <v>8785</v>
      </c>
      <c r="AI244" s="120">
        <v>10432</v>
      </c>
      <c r="AJ244" s="120">
        <v>0</v>
      </c>
      <c r="AK244" s="120">
        <v>2151</v>
      </c>
      <c r="AL244" s="120">
        <v>7260</v>
      </c>
      <c r="AM244" s="131">
        <v>18420</v>
      </c>
    </row>
    <row r="245" spans="1:39" ht="15.75" x14ac:dyDescent="0.25">
      <c r="A245">
        <v>230</v>
      </c>
      <c r="B245" t="s">
        <v>6</v>
      </c>
      <c r="C245" t="s">
        <v>277</v>
      </c>
      <c r="D245" t="s">
        <v>278</v>
      </c>
      <c r="E245" t="s">
        <v>373</v>
      </c>
      <c r="F245" t="s">
        <v>371</v>
      </c>
      <c r="G245">
        <v>42483</v>
      </c>
      <c r="H245" t="s">
        <v>328</v>
      </c>
      <c r="I245" s="120">
        <v>6079</v>
      </c>
      <c r="J245" s="120">
        <v>0</v>
      </c>
      <c r="K245" s="120">
        <v>0</v>
      </c>
      <c r="L245" s="120">
        <v>0</v>
      </c>
      <c r="M245" s="120">
        <v>6901.4626672166887</v>
      </c>
      <c r="N245" s="120">
        <v>8497</v>
      </c>
      <c r="O245" s="121">
        <f t="shared" si="5"/>
        <v>21477.462667216689</v>
      </c>
      <c r="P245" s="120">
        <v>21477</v>
      </c>
      <c r="Q245" s="120">
        <v>16569.131333608344</v>
      </c>
      <c r="R245" s="120">
        <v>14100</v>
      </c>
      <c r="S245" s="120">
        <v>17228</v>
      </c>
      <c r="T245" s="120">
        <v>2482</v>
      </c>
      <c r="U245" s="120">
        <v>10585</v>
      </c>
      <c r="V245" s="120">
        <v>12472</v>
      </c>
      <c r="W245" s="120">
        <v>2107</v>
      </c>
      <c r="X245" s="120">
        <v>0</v>
      </c>
      <c r="Y245" s="120">
        <v>4295</v>
      </c>
      <c r="Z245" s="120">
        <v>15464</v>
      </c>
      <c r="AA245" s="122">
        <v>21476.79974465369</v>
      </c>
      <c r="AB245" s="120">
        <v>0</v>
      </c>
      <c r="AC245" s="120">
        <v>3853</v>
      </c>
      <c r="AD245" s="120">
        <v>5288</v>
      </c>
      <c r="AE245" s="120">
        <v>17228</v>
      </c>
      <c r="AF245" s="120">
        <v>1862</v>
      </c>
      <c r="AG245" s="120">
        <v>9982</v>
      </c>
      <c r="AH245" s="120">
        <v>8980</v>
      </c>
      <c r="AI245" s="120">
        <v>1517</v>
      </c>
      <c r="AJ245" s="120">
        <v>0</v>
      </c>
      <c r="AK245" s="120">
        <v>2099</v>
      </c>
      <c r="AL245" s="120">
        <v>7087</v>
      </c>
      <c r="AM245" s="131">
        <v>18387</v>
      </c>
    </row>
    <row r="246" spans="1:39" ht="15.75" x14ac:dyDescent="0.25">
      <c r="A246">
        <v>231</v>
      </c>
      <c r="B246" t="s">
        <v>6</v>
      </c>
      <c r="C246" t="s">
        <v>277</v>
      </c>
      <c r="D246" t="s">
        <v>278</v>
      </c>
      <c r="E246" t="s">
        <v>369</v>
      </c>
      <c r="F246" t="s">
        <v>370</v>
      </c>
      <c r="G246">
        <v>48474</v>
      </c>
      <c r="H246" t="s">
        <v>328</v>
      </c>
      <c r="I246" s="120">
        <v>6822</v>
      </c>
      <c r="J246" s="120">
        <v>0</v>
      </c>
      <c r="K246" s="120">
        <v>0</v>
      </c>
      <c r="L246" s="120">
        <v>0</v>
      </c>
      <c r="M246" s="120">
        <v>7744.3491071954741</v>
      </c>
      <c r="N246" s="120">
        <v>9695</v>
      </c>
      <c r="O246" s="121">
        <f t="shared" si="5"/>
        <v>24261.349107195474</v>
      </c>
      <c r="P246" s="120">
        <v>24261</v>
      </c>
      <c r="Q246" s="120">
        <v>3395.6349107195474</v>
      </c>
      <c r="R246" s="120">
        <v>15973</v>
      </c>
      <c r="S246" s="120">
        <v>19414</v>
      </c>
      <c r="T246" s="120">
        <v>4194</v>
      </c>
      <c r="U246" s="120">
        <v>11895</v>
      </c>
      <c r="V246" s="120">
        <v>3108</v>
      </c>
      <c r="W246" s="120">
        <v>15925</v>
      </c>
      <c r="X246" s="120">
        <v>0</v>
      </c>
      <c r="Y246" s="120">
        <v>4852</v>
      </c>
      <c r="Z246" s="120">
        <v>17468</v>
      </c>
      <c r="AA246" s="122">
        <v>24260.915288860517</v>
      </c>
      <c r="AB246" s="120">
        <v>0</v>
      </c>
      <c r="AC246" s="120">
        <v>907</v>
      </c>
      <c r="AD246" s="120">
        <v>5990</v>
      </c>
      <c r="AE246" s="120">
        <v>19414</v>
      </c>
      <c r="AF246" s="120">
        <v>3403</v>
      </c>
      <c r="AG246" s="120">
        <v>11216</v>
      </c>
      <c r="AH246" s="120">
        <v>2238</v>
      </c>
      <c r="AI246" s="120">
        <v>11467</v>
      </c>
      <c r="AJ246" s="120">
        <v>0</v>
      </c>
      <c r="AK246" s="120">
        <v>2369</v>
      </c>
      <c r="AL246" s="120">
        <v>8006</v>
      </c>
      <c r="AM246" s="131">
        <v>20049</v>
      </c>
    </row>
    <row r="247" spans="1:39" ht="15.75" x14ac:dyDescent="0.25">
      <c r="A247">
        <v>232</v>
      </c>
      <c r="B247" t="s">
        <v>6</v>
      </c>
      <c r="C247" t="s">
        <v>277</v>
      </c>
      <c r="D247" t="s">
        <v>278</v>
      </c>
      <c r="E247" t="s">
        <v>373</v>
      </c>
      <c r="F247" t="s">
        <v>370</v>
      </c>
      <c r="G247">
        <v>41066</v>
      </c>
      <c r="H247" t="s">
        <v>328</v>
      </c>
      <c r="I247" s="120">
        <v>5800</v>
      </c>
      <c r="J247" s="120">
        <v>0</v>
      </c>
      <c r="K247" s="120">
        <v>0</v>
      </c>
      <c r="L247" s="120">
        <v>0</v>
      </c>
      <c r="M247" s="120">
        <v>6584.7203724438677</v>
      </c>
      <c r="N247" s="120">
        <v>8213</v>
      </c>
      <c r="O247" s="121">
        <f t="shared" si="5"/>
        <v>20597.720372443866</v>
      </c>
      <c r="P247" s="120">
        <v>20598</v>
      </c>
      <c r="Q247" s="120">
        <v>2881.0720372443866</v>
      </c>
      <c r="R247" s="120">
        <v>13552</v>
      </c>
      <c r="S247" s="120">
        <v>16491</v>
      </c>
      <c r="T247" s="120">
        <v>0</v>
      </c>
      <c r="U247" s="120">
        <v>10110</v>
      </c>
      <c r="V247" s="120">
        <v>2639</v>
      </c>
      <c r="W247" s="120">
        <v>2020</v>
      </c>
      <c r="X247" s="120">
        <v>0</v>
      </c>
      <c r="Y247" s="120">
        <v>4120</v>
      </c>
      <c r="Z247" s="120">
        <v>14830</v>
      </c>
      <c r="AA247" s="122">
        <v>20597.983849345677</v>
      </c>
      <c r="AB247" s="120">
        <v>0</v>
      </c>
      <c r="AC247" s="120">
        <v>864</v>
      </c>
      <c r="AD247" s="120">
        <v>5082</v>
      </c>
      <c r="AE247" s="120">
        <v>16491</v>
      </c>
      <c r="AF247" s="120">
        <v>0</v>
      </c>
      <c r="AG247" s="120">
        <v>9534</v>
      </c>
      <c r="AH247" s="120">
        <v>1900</v>
      </c>
      <c r="AI247" s="120">
        <v>1454</v>
      </c>
      <c r="AJ247" s="120">
        <v>0</v>
      </c>
      <c r="AK247" s="120">
        <v>2011</v>
      </c>
      <c r="AL247" s="120">
        <v>6797</v>
      </c>
      <c r="AM247" s="131">
        <v>16491</v>
      </c>
    </row>
    <row r="248" spans="1:39" ht="15.75" x14ac:dyDescent="0.25">
      <c r="A248">
        <v>233</v>
      </c>
      <c r="B248" t="s">
        <v>6</v>
      </c>
      <c r="C248" t="s">
        <v>277</v>
      </c>
      <c r="D248" t="s">
        <v>278</v>
      </c>
      <c r="E248" t="s">
        <v>369</v>
      </c>
      <c r="F248" t="s">
        <v>372</v>
      </c>
      <c r="G248">
        <v>5494</v>
      </c>
      <c r="H248" t="s">
        <v>328</v>
      </c>
      <c r="I248" s="120">
        <v>833</v>
      </c>
      <c r="J248" s="120">
        <v>0</v>
      </c>
      <c r="K248" s="120">
        <v>0</v>
      </c>
      <c r="L248" s="120">
        <v>0</v>
      </c>
      <c r="M248" s="120">
        <v>944.94784607224938</v>
      </c>
      <c r="N248" s="120">
        <v>1099</v>
      </c>
      <c r="O248" s="121">
        <f t="shared" si="5"/>
        <v>2876.9478460722494</v>
      </c>
      <c r="P248" s="120">
        <v>2877</v>
      </c>
      <c r="Q248" s="120">
        <v>0</v>
      </c>
      <c r="R248" s="120">
        <v>1870</v>
      </c>
      <c r="S248" s="120">
        <v>2673</v>
      </c>
      <c r="T248" s="120">
        <v>0</v>
      </c>
      <c r="U248" s="120">
        <v>1444</v>
      </c>
      <c r="V248" s="120">
        <v>0</v>
      </c>
      <c r="W248" s="120">
        <v>1919</v>
      </c>
      <c r="X248" s="120">
        <v>0</v>
      </c>
      <c r="Y248" s="120">
        <v>576</v>
      </c>
      <c r="Z248" s="120">
        <v>2071</v>
      </c>
      <c r="AA248" s="122">
        <v>2876.9272901372487</v>
      </c>
      <c r="AB248" s="120">
        <v>0</v>
      </c>
      <c r="AC248" s="120">
        <v>0</v>
      </c>
      <c r="AD248" s="120">
        <v>701</v>
      </c>
      <c r="AE248" s="120">
        <v>2558</v>
      </c>
      <c r="AF248" s="120">
        <v>0</v>
      </c>
      <c r="AG248" s="120">
        <v>1362</v>
      </c>
      <c r="AH248" s="120">
        <v>0</v>
      </c>
      <c r="AI248" s="120">
        <v>1381</v>
      </c>
      <c r="AJ248" s="120">
        <v>0</v>
      </c>
      <c r="AK248" s="120">
        <v>282</v>
      </c>
      <c r="AL248" s="120">
        <v>950</v>
      </c>
      <c r="AM248" s="131">
        <v>2558</v>
      </c>
    </row>
    <row r="249" spans="1:39" ht="15.75" x14ac:dyDescent="0.25">
      <c r="A249">
        <v>234</v>
      </c>
      <c r="B249" t="s">
        <v>6</v>
      </c>
      <c r="C249" t="s">
        <v>277</v>
      </c>
      <c r="D249" t="s">
        <v>278</v>
      </c>
      <c r="E249" t="s">
        <v>373</v>
      </c>
      <c r="F249" t="s">
        <v>372</v>
      </c>
      <c r="G249">
        <v>3526</v>
      </c>
      <c r="H249" t="s">
        <v>328</v>
      </c>
      <c r="I249" s="120">
        <v>546</v>
      </c>
      <c r="J249" s="120">
        <v>0</v>
      </c>
      <c r="K249" s="120">
        <v>0</v>
      </c>
      <c r="L249" s="120">
        <v>0</v>
      </c>
      <c r="M249" s="120">
        <v>619.40715422240555</v>
      </c>
      <c r="N249" s="120">
        <v>705</v>
      </c>
      <c r="O249" s="121">
        <f t="shared" si="5"/>
        <v>1870.4071542224056</v>
      </c>
      <c r="P249" s="120">
        <v>1870</v>
      </c>
      <c r="Q249" s="120">
        <v>0</v>
      </c>
      <c r="R249" s="120">
        <v>1211</v>
      </c>
      <c r="S249" s="120">
        <v>1825</v>
      </c>
      <c r="T249" s="120">
        <v>0</v>
      </c>
      <c r="U249" s="120">
        <v>945</v>
      </c>
      <c r="V249" s="120">
        <v>0</v>
      </c>
      <c r="W249" s="120">
        <v>183</v>
      </c>
      <c r="X249" s="120">
        <v>0</v>
      </c>
      <c r="Y249" s="120">
        <v>374</v>
      </c>
      <c r="Z249" s="120">
        <v>1347</v>
      </c>
      <c r="AA249" s="122">
        <v>1870.1204596233642</v>
      </c>
      <c r="AB249" s="120">
        <v>0</v>
      </c>
      <c r="AC249" s="120">
        <v>0</v>
      </c>
      <c r="AD249" s="120">
        <v>455</v>
      </c>
      <c r="AE249" s="120">
        <v>1722</v>
      </c>
      <c r="AF249" s="120">
        <v>0</v>
      </c>
      <c r="AG249" s="120">
        <v>891</v>
      </c>
      <c r="AH249" s="120">
        <v>0</v>
      </c>
      <c r="AI249" s="120">
        <v>132</v>
      </c>
      <c r="AJ249" s="120">
        <v>0</v>
      </c>
      <c r="AK249" s="120">
        <v>184</v>
      </c>
      <c r="AL249" s="120">
        <v>617</v>
      </c>
      <c r="AM249" s="131">
        <v>1722</v>
      </c>
    </row>
    <row r="250" spans="1:39" ht="15.75" x14ac:dyDescent="0.25">
      <c r="A250">
        <v>235</v>
      </c>
      <c r="B250" t="s">
        <v>6</v>
      </c>
      <c r="C250" t="s">
        <v>279</v>
      </c>
      <c r="D250" t="s">
        <v>280</v>
      </c>
      <c r="E250" t="s">
        <v>369</v>
      </c>
      <c r="F250" t="s">
        <v>371</v>
      </c>
      <c r="G250">
        <v>59137</v>
      </c>
      <c r="H250" t="s">
        <v>328</v>
      </c>
      <c r="I250" s="120">
        <v>4512</v>
      </c>
      <c r="J250" s="120">
        <v>0</v>
      </c>
      <c r="K250" s="120">
        <v>0</v>
      </c>
      <c r="L250" s="120">
        <v>0</v>
      </c>
      <c r="M250" s="120">
        <v>2152.5123287671236</v>
      </c>
      <c r="N250" s="120">
        <v>8871</v>
      </c>
      <c r="O250" s="121">
        <f t="shared" si="5"/>
        <v>15535.512328767123</v>
      </c>
      <c r="P250" s="120">
        <v>15536</v>
      </c>
      <c r="Q250" s="120">
        <v>13981.961095890412</v>
      </c>
      <c r="R250" s="120">
        <v>12359</v>
      </c>
      <c r="S250" s="120">
        <v>11101</v>
      </c>
      <c r="T250" s="120">
        <v>3062</v>
      </c>
      <c r="U250" s="120">
        <v>4220</v>
      </c>
      <c r="V250" s="120">
        <v>11081</v>
      </c>
      <c r="W250" s="120">
        <v>6234</v>
      </c>
      <c r="X250" s="120">
        <v>0</v>
      </c>
      <c r="Y250" s="120">
        <v>5437</v>
      </c>
      <c r="Z250" s="120">
        <v>10720</v>
      </c>
      <c r="AA250" s="122">
        <v>15092.19642840348</v>
      </c>
      <c r="AB250" s="120">
        <v>6214</v>
      </c>
      <c r="AC250" s="120">
        <v>2151</v>
      </c>
      <c r="AD250" s="120">
        <v>3090</v>
      </c>
      <c r="AE250" s="120">
        <v>11101</v>
      </c>
      <c r="AF250" s="120">
        <v>1594</v>
      </c>
      <c r="AG250" s="120">
        <v>4023</v>
      </c>
      <c r="AH250" s="120">
        <v>9974</v>
      </c>
      <c r="AI250" s="120">
        <v>4489</v>
      </c>
      <c r="AJ250" s="120">
        <v>0</v>
      </c>
      <c r="AK250" s="120">
        <v>2566</v>
      </c>
      <c r="AL250" s="120">
        <v>3964</v>
      </c>
      <c r="AM250" s="131">
        <v>13063</v>
      </c>
    </row>
    <row r="251" spans="1:39" ht="15.75" x14ac:dyDescent="0.25">
      <c r="A251">
        <v>236</v>
      </c>
      <c r="B251" t="s">
        <v>6</v>
      </c>
      <c r="C251" t="s">
        <v>279</v>
      </c>
      <c r="D251" t="s">
        <v>280</v>
      </c>
      <c r="E251" t="s">
        <v>373</v>
      </c>
      <c r="F251" t="s">
        <v>371</v>
      </c>
      <c r="G251">
        <v>57669</v>
      </c>
      <c r="H251" t="s">
        <v>328</v>
      </c>
      <c r="I251" s="120">
        <v>4406</v>
      </c>
      <c r="J251" s="120">
        <v>0</v>
      </c>
      <c r="K251" s="120">
        <v>0</v>
      </c>
      <c r="L251" s="120">
        <v>0</v>
      </c>
      <c r="M251" s="120">
        <v>2102.048219178082</v>
      </c>
      <c r="N251" s="120">
        <v>8650</v>
      </c>
      <c r="O251" s="121">
        <f t="shared" si="5"/>
        <v>15158.048219178083</v>
      </c>
      <c r="P251" s="120">
        <v>15158</v>
      </c>
      <c r="Q251" s="120">
        <v>13642.243397260274</v>
      </c>
      <c r="R251" s="120">
        <v>12058</v>
      </c>
      <c r="S251" s="120">
        <v>10833</v>
      </c>
      <c r="T251" s="120">
        <v>2941</v>
      </c>
      <c r="U251" s="120">
        <v>4119</v>
      </c>
      <c r="V251" s="120">
        <v>11092</v>
      </c>
      <c r="W251" s="120">
        <v>766</v>
      </c>
      <c r="X251" s="120">
        <v>0</v>
      </c>
      <c r="Y251" s="120">
        <v>5306</v>
      </c>
      <c r="Z251" s="120">
        <v>10458</v>
      </c>
      <c r="AA251" s="122">
        <v>14725.286188572773</v>
      </c>
      <c r="AB251" s="120">
        <v>6063</v>
      </c>
      <c r="AC251" s="120">
        <v>1869</v>
      </c>
      <c r="AD251" s="120">
        <v>3015</v>
      </c>
      <c r="AE251" s="120">
        <v>10833</v>
      </c>
      <c r="AF251" s="120">
        <v>1530</v>
      </c>
      <c r="AG251" s="120">
        <v>3927</v>
      </c>
      <c r="AH251" s="120">
        <v>9984</v>
      </c>
      <c r="AI251" s="120">
        <v>552</v>
      </c>
      <c r="AJ251" s="120">
        <v>0</v>
      </c>
      <c r="AK251" s="120">
        <v>2504</v>
      </c>
      <c r="AL251" s="120">
        <v>3868</v>
      </c>
      <c r="AM251" s="131">
        <v>12999</v>
      </c>
    </row>
    <row r="252" spans="1:39" ht="15.75" x14ac:dyDescent="0.25">
      <c r="A252">
        <v>237</v>
      </c>
      <c r="B252" t="s">
        <v>6</v>
      </c>
      <c r="C252" t="s">
        <v>279</v>
      </c>
      <c r="D252" t="s">
        <v>280</v>
      </c>
      <c r="E252" t="s">
        <v>369</v>
      </c>
      <c r="F252" t="s">
        <v>370</v>
      </c>
      <c r="G252">
        <v>65800</v>
      </c>
      <c r="H252" t="s">
        <v>328</v>
      </c>
      <c r="I252" s="120">
        <v>4944</v>
      </c>
      <c r="J252" s="120">
        <v>0</v>
      </c>
      <c r="K252" s="120">
        <v>0</v>
      </c>
      <c r="L252" s="120">
        <v>0</v>
      </c>
      <c r="M252" s="120">
        <v>2358.7298630136984</v>
      </c>
      <c r="N252" s="120">
        <v>9870</v>
      </c>
      <c r="O252" s="121">
        <f t="shared" si="5"/>
        <v>17172.729863013697</v>
      </c>
      <c r="P252" s="120">
        <v>17173</v>
      </c>
      <c r="Q252" s="120">
        <v>1717.2729863013699</v>
      </c>
      <c r="R252" s="120">
        <v>13675</v>
      </c>
      <c r="S252" s="120">
        <v>12238</v>
      </c>
      <c r="T252" s="120">
        <v>4602</v>
      </c>
      <c r="U252" s="120">
        <v>4639</v>
      </c>
      <c r="V252" s="120">
        <v>3929</v>
      </c>
      <c r="W252" s="120">
        <v>6831</v>
      </c>
      <c r="X252" s="120">
        <v>0</v>
      </c>
      <c r="Y252" s="120">
        <v>6010</v>
      </c>
      <c r="Z252" s="120">
        <v>11849</v>
      </c>
      <c r="AA252" s="122">
        <v>16679.923646837524</v>
      </c>
      <c r="AB252" s="120">
        <v>6869</v>
      </c>
      <c r="AC252" s="120">
        <v>568</v>
      </c>
      <c r="AD252" s="120">
        <v>3419</v>
      </c>
      <c r="AE252" s="120">
        <v>12238</v>
      </c>
      <c r="AF252" s="120">
        <v>2921</v>
      </c>
      <c r="AG252" s="120">
        <v>4422</v>
      </c>
      <c r="AH252" s="120">
        <v>3537</v>
      </c>
      <c r="AI252" s="120">
        <v>4919</v>
      </c>
      <c r="AJ252" s="120">
        <v>0</v>
      </c>
      <c r="AK252" s="120">
        <v>2833</v>
      </c>
      <c r="AL252" s="120">
        <v>4375</v>
      </c>
      <c r="AM252" s="131">
        <v>12745</v>
      </c>
    </row>
    <row r="253" spans="1:39" ht="15.75" x14ac:dyDescent="0.25">
      <c r="A253">
        <v>238</v>
      </c>
      <c r="B253" t="s">
        <v>6</v>
      </c>
      <c r="C253" t="s">
        <v>279</v>
      </c>
      <c r="D253" t="s">
        <v>280</v>
      </c>
      <c r="E253" t="s">
        <v>373</v>
      </c>
      <c r="F253" t="s">
        <v>370</v>
      </c>
      <c r="G253">
        <v>55745</v>
      </c>
      <c r="H253" t="s">
        <v>328</v>
      </c>
      <c r="I253" s="120">
        <v>4205</v>
      </c>
      <c r="J253" s="120">
        <v>0</v>
      </c>
      <c r="K253" s="120">
        <v>0</v>
      </c>
      <c r="L253" s="120">
        <v>0</v>
      </c>
      <c r="M253" s="120">
        <v>2005.7926027397259</v>
      </c>
      <c r="N253" s="120">
        <v>8362</v>
      </c>
      <c r="O253" s="121">
        <f t="shared" si="5"/>
        <v>14572.792602739726</v>
      </c>
      <c r="P253" s="120">
        <v>14573</v>
      </c>
      <c r="Q253" s="120">
        <v>1457.2792602739728</v>
      </c>
      <c r="R253" s="120">
        <v>11602</v>
      </c>
      <c r="S253" s="120">
        <v>10392</v>
      </c>
      <c r="T253" s="120">
        <v>0</v>
      </c>
      <c r="U253" s="120">
        <v>3942</v>
      </c>
      <c r="V253" s="120">
        <v>3335</v>
      </c>
      <c r="W253" s="120">
        <v>731</v>
      </c>
      <c r="X253" s="120">
        <v>0</v>
      </c>
      <c r="Y253" s="120">
        <v>5101</v>
      </c>
      <c r="Z253" s="120">
        <v>10055</v>
      </c>
      <c r="AA253" s="122">
        <v>14154.936409593229</v>
      </c>
      <c r="AB253" s="120">
        <v>5829</v>
      </c>
      <c r="AC253" s="120">
        <v>552</v>
      </c>
      <c r="AD253" s="120">
        <v>2900</v>
      </c>
      <c r="AE253" s="120">
        <v>10392</v>
      </c>
      <c r="AF253" s="120">
        <v>0</v>
      </c>
      <c r="AG253" s="120">
        <v>3758</v>
      </c>
      <c r="AH253" s="120">
        <v>3001</v>
      </c>
      <c r="AI253" s="120">
        <v>526</v>
      </c>
      <c r="AJ253" s="120">
        <v>0</v>
      </c>
      <c r="AK253" s="120">
        <v>2405</v>
      </c>
      <c r="AL253" s="120">
        <v>3715</v>
      </c>
      <c r="AM253" s="131">
        <v>10392</v>
      </c>
    </row>
    <row r="254" spans="1:39" ht="15.75" x14ac:dyDescent="0.25">
      <c r="A254">
        <v>239</v>
      </c>
      <c r="B254" t="s">
        <v>6</v>
      </c>
      <c r="C254" t="s">
        <v>279</v>
      </c>
      <c r="D254" t="s">
        <v>280</v>
      </c>
      <c r="E254" t="s">
        <v>369</v>
      </c>
      <c r="F254" t="s">
        <v>372</v>
      </c>
      <c r="G254">
        <v>7458</v>
      </c>
      <c r="H254" t="s">
        <v>328</v>
      </c>
      <c r="I254" s="120">
        <v>604</v>
      </c>
      <c r="J254" s="120">
        <v>0</v>
      </c>
      <c r="K254" s="120">
        <v>0</v>
      </c>
      <c r="L254" s="120">
        <v>0</v>
      </c>
      <c r="M254" s="120">
        <v>288.14383561643837</v>
      </c>
      <c r="N254" s="120">
        <v>1119</v>
      </c>
      <c r="O254" s="121">
        <f t="shared" si="5"/>
        <v>2011.1438356164383</v>
      </c>
      <c r="P254" s="120">
        <v>2011</v>
      </c>
      <c r="Q254" s="120">
        <v>0</v>
      </c>
      <c r="R254" s="120">
        <v>1594</v>
      </c>
      <c r="S254" s="120">
        <v>1920</v>
      </c>
      <c r="T254" s="120">
        <v>0</v>
      </c>
      <c r="U254" s="120">
        <v>558</v>
      </c>
      <c r="V254" s="120">
        <v>0</v>
      </c>
      <c r="W254" s="120">
        <v>834</v>
      </c>
      <c r="X254" s="120">
        <v>0</v>
      </c>
      <c r="Y254" s="120">
        <v>704</v>
      </c>
      <c r="Z254" s="120">
        <v>1388</v>
      </c>
      <c r="AA254" s="122">
        <v>1954.6122807430049</v>
      </c>
      <c r="AB254" s="120">
        <v>805</v>
      </c>
      <c r="AC254" s="120">
        <v>0</v>
      </c>
      <c r="AD254" s="120">
        <v>398</v>
      </c>
      <c r="AE254" s="120">
        <v>1764</v>
      </c>
      <c r="AF254" s="120">
        <v>0</v>
      </c>
      <c r="AG254" s="120">
        <v>533</v>
      </c>
      <c r="AH254" s="120">
        <v>0</v>
      </c>
      <c r="AI254" s="120">
        <v>601</v>
      </c>
      <c r="AJ254" s="120">
        <v>0</v>
      </c>
      <c r="AK254" s="120">
        <v>334</v>
      </c>
      <c r="AL254" s="120">
        <v>515</v>
      </c>
      <c r="AM254" s="131">
        <v>1764</v>
      </c>
    </row>
    <row r="255" spans="1:39" ht="15.75" x14ac:dyDescent="0.25">
      <c r="A255">
        <v>240</v>
      </c>
      <c r="B255" t="s">
        <v>6</v>
      </c>
      <c r="C255" t="s">
        <v>279</v>
      </c>
      <c r="D255" t="s">
        <v>280</v>
      </c>
      <c r="E255" t="s">
        <v>373</v>
      </c>
      <c r="F255" t="s">
        <v>372</v>
      </c>
      <c r="G255">
        <v>4787</v>
      </c>
      <c r="H255" t="s">
        <v>328</v>
      </c>
      <c r="I255" s="120">
        <v>396</v>
      </c>
      <c r="J255" s="120">
        <v>0</v>
      </c>
      <c r="K255" s="120">
        <v>0</v>
      </c>
      <c r="L255" s="120">
        <v>0</v>
      </c>
      <c r="M255" s="120">
        <v>188.77315068493149</v>
      </c>
      <c r="N255" s="120">
        <v>718</v>
      </c>
      <c r="O255" s="121">
        <f t="shared" si="5"/>
        <v>1302.7731506849314</v>
      </c>
      <c r="P255" s="120">
        <v>1303</v>
      </c>
      <c r="Q255" s="120">
        <v>0</v>
      </c>
      <c r="R255" s="120">
        <v>1031</v>
      </c>
      <c r="S255" s="120">
        <v>1362</v>
      </c>
      <c r="T255" s="120">
        <v>0</v>
      </c>
      <c r="U255" s="120">
        <v>365</v>
      </c>
      <c r="V255" s="120">
        <v>0</v>
      </c>
      <c r="W255" s="120">
        <v>68</v>
      </c>
      <c r="X255" s="120">
        <v>0</v>
      </c>
      <c r="Y255" s="120">
        <v>456</v>
      </c>
      <c r="Z255" s="120">
        <v>898</v>
      </c>
      <c r="AA255" s="122">
        <v>1266.9750458499884</v>
      </c>
      <c r="AB255" s="120">
        <v>521</v>
      </c>
      <c r="AC255" s="120">
        <v>0</v>
      </c>
      <c r="AD255" s="120">
        <v>258</v>
      </c>
      <c r="AE255" s="120">
        <v>1223</v>
      </c>
      <c r="AF255" s="120">
        <v>0</v>
      </c>
      <c r="AG255" s="120">
        <v>348</v>
      </c>
      <c r="AH255" s="120">
        <v>0</v>
      </c>
      <c r="AI255" s="120">
        <v>50</v>
      </c>
      <c r="AJ255" s="120">
        <v>0</v>
      </c>
      <c r="AK255" s="120">
        <v>217</v>
      </c>
      <c r="AL255" s="120">
        <v>336</v>
      </c>
      <c r="AM255" s="131">
        <v>1223</v>
      </c>
    </row>
    <row r="256" spans="1:39" ht="15.75" x14ac:dyDescent="0.25">
      <c r="A256">
        <v>241</v>
      </c>
      <c r="B256" t="s">
        <v>7</v>
      </c>
      <c r="C256" t="s">
        <v>281</v>
      </c>
      <c r="D256" t="s">
        <v>282</v>
      </c>
      <c r="E256" t="s">
        <v>369</v>
      </c>
      <c r="F256" t="s">
        <v>371</v>
      </c>
      <c r="G256">
        <v>105975</v>
      </c>
      <c r="H256" t="s">
        <v>328</v>
      </c>
      <c r="I256" s="120">
        <v>8000</v>
      </c>
      <c r="J256" s="120">
        <v>0</v>
      </c>
      <c r="K256" s="120">
        <v>0</v>
      </c>
      <c r="L256" s="120">
        <v>0</v>
      </c>
      <c r="M256" s="120">
        <v>0</v>
      </c>
      <c r="N256" s="120">
        <v>10598</v>
      </c>
      <c r="O256" s="121">
        <f t="shared" si="5"/>
        <v>18598</v>
      </c>
      <c r="P256" s="120">
        <v>18598</v>
      </c>
      <c r="Q256" s="120">
        <v>13762.52</v>
      </c>
      <c r="R256" s="120">
        <v>2750</v>
      </c>
      <c r="S256" s="120">
        <v>5590</v>
      </c>
      <c r="T256" s="120">
        <v>0</v>
      </c>
      <c r="U256" s="120">
        <v>1060</v>
      </c>
      <c r="V256" s="120">
        <v>6660</v>
      </c>
      <c r="W256" s="120">
        <v>8520</v>
      </c>
      <c r="X256" s="120">
        <v>0</v>
      </c>
      <c r="Y256" s="120">
        <v>9179</v>
      </c>
      <c r="Z256" s="120">
        <v>4650</v>
      </c>
      <c r="AA256" s="122">
        <v>18597.486118534824</v>
      </c>
      <c r="AB256" s="120">
        <v>0</v>
      </c>
      <c r="AC256" s="120">
        <v>0</v>
      </c>
      <c r="AD256" s="120">
        <v>688</v>
      </c>
      <c r="AE256" s="120">
        <v>2795</v>
      </c>
      <c r="AF256" s="120">
        <v>0</v>
      </c>
      <c r="AG256" s="120">
        <v>572</v>
      </c>
      <c r="AH256" s="120">
        <v>3596</v>
      </c>
      <c r="AI256" s="120">
        <v>6134</v>
      </c>
      <c r="AJ256" s="120">
        <v>0</v>
      </c>
      <c r="AK256" s="120">
        <v>459</v>
      </c>
      <c r="AL256" s="120">
        <v>1437</v>
      </c>
      <c r="AM256" s="131">
        <v>6134</v>
      </c>
    </row>
    <row r="257" spans="1:39" ht="15.75" x14ac:dyDescent="0.25">
      <c r="A257">
        <v>242</v>
      </c>
      <c r="B257" t="s">
        <v>7</v>
      </c>
      <c r="C257" t="s">
        <v>281</v>
      </c>
      <c r="D257" t="s">
        <v>282</v>
      </c>
      <c r="E257" t="s">
        <v>373</v>
      </c>
      <c r="F257" t="s">
        <v>371</v>
      </c>
      <c r="G257">
        <v>103657</v>
      </c>
      <c r="H257" t="s">
        <v>328</v>
      </c>
      <c r="I257" s="120">
        <v>5276</v>
      </c>
      <c r="J257" s="120">
        <v>0</v>
      </c>
      <c r="K257" s="120">
        <v>0</v>
      </c>
      <c r="L257" s="120">
        <v>0</v>
      </c>
      <c r="M257" s="120">
        <v>0</v>
      </c>
      <c r="N257" s="120">
        <v>10366</v>
      </c>
      <c r="O257" s="121">
        <f t="shared" si="5"/>
        <v>15642</v>
      </c>
      <c r="P257" s="120">
        <v>15642</v>
      </c>
      <c r="Q257" s="120">
        <v>11575.08</v>
      </c>
      <c r="R257" s="120">
        <v>1814</v>
      </c>
      <c r="S257" s="120">
        <v>4193</v>
      </c>
      <c r="T257" s="120">
        <v>0</v>
      </c>
      <c r="U257" s="120">
        <v>1037</v>
      </c>
      <c r="V257" s="120">
        <v>4730</v>
      </c>
      <c r="W257" s="120">
        <v>1046</v>
      </c>
      <c r="X257" s="120">
        <v>0</v>
      </c>
      <c r="Y257" s="120">
        <v>7067</v>
      </c>
      <c r="Z257" s="120">
        <v>3911</v>
      </c>
      <c r="AA257" s="122">
        <v>15641.739757899702</v>
      </c>
      <c r="AB257" s="120">
        <v>0</v>
      </c>
      <c r="AC257" s="120">
        <v>0</v>
      </c>
      <c r="AD257" s="120">
        <v>453</v>
      </c>
      <c r="AE257" s="120">
        <v>2096</v>
      </c>
      <c r="AF257" s="120">
        <v>0</v>
      </c>
      <c r="AG257" s="120">
        <v>560</v>
      </c>
      <c r="AH257" s="120">
        <v>2554</v>
      </c>
      <c r="AI257" s="120">
        <v>753</v>
      </c>
      <c r="AJ257" s="120">
        <v>0</v>
      </c>
      <c r="AK257" s="120">
        <v>353</v>
      </c>
      <c r="AL257" s="120">
        <v>1203</v>
      </c>
      <c r="AM257" s="131">
        <v>2775</v>
      </c>
    </row>
    <row r="258" spans="1:39" ht="15.75" x14ac:dyDescent="0.25">
      <c r="A258">
        <v>243</v>
      </c>
      <c r="B258" t="s">
        <v>7</v>
      </c>
      <c r="C258" t="s">
        <v>281</v>
      </c>
      <c r="D258" t="s">
        <v>282</v>
      </c>
      <c r="E258" t="s">
        <v>369</v>
      </c>
      <c r="F258" t="s">
        <v>370</v>
      </c>
      <c r="G258">
        <v>83051</v>
      </c>
      <c r="H258" t="s">
        <v>328</v>
      </c>
      <c r="I258" s="120">
        <v>6975</v>
      </c>
      <c r="J258" s="120">
        <v>0</v>
      </c>
      <c r="K258" s="120">
        <v>0</v>
      </c>
      <c r="L258" s="120">
        <v>0</v>
      </c>
      <c r="M258" s="120">
        <v>0</v>
      </c>
      <c r="N258" s="120">
        <v>8305</v>
      </c>
      <c r="O258" s="121">
        <f t="shared" si="5"/>
        <v>15280</v>
      </c>
      <c r="P258" s="120">
        <v>15280</v>
      </c>
      <c r="Q258" s="120">
        <v>3056</v>
      </c>
      <c r="R258" s="120">
        <v>2398</v>
      </c>
      <c r="S258" s="120">
        <v>4734</v>
      </c>
      <c r="T258" s="120">
        <v>0</v>
      </c>
      <c r="U258" s="120">
        <v>831</v>
      </c>
      <c r="V258" s="120">
        <v>1528</v>
      </c>
      <c r="W258" s="120">
        <v>7241</v>
      </c>
      <c r="X258" s="120">
        <v>0</v>
      </c>
      <c r="Y258" s="120">
        <v>7723</v>
      </c>
      <c r="Z258" s="120">
        <v>3820</v>
      </c>
      <c r="AA258" s="122">
        <v>15279.571914793272</v>
      </c>
      <c r="AB258" s="120">
        <v>0</v>
      </c>
      <c r="AC258" s="120">
        <v>0</v>
      </c>
      <c r="AD258" s="120">
        <v>600</v>
      </c>
      <c r="AE258" s="120">
        <v>2367</v>
      </c>
      <c r="AF258" s="120">
        <v>0</v>
      </c>
      <c r="AG258" s="120">
        <v>448</v>
      </c>
      <c r="AH258" s="120">
        <v>825</v>
      </c>
      <c r="AI258" s="120">
        <v>5214</v>
      </c>
      <c r="AJ258" s="120">
        <v>0</v>
      </c>
      <c r="AK258" s="120">
        <v>387</v>
      </c>
      <c r="AL258" s="120">
        <v>1185</v>
      </c>
      <c r="AM258" s="131">
        <v>5214</v>
      </c>
    </row>
    <row r="259" spans="1:39" ht="15.75" x14ac:dyDescent="0.25">
      <c r="A259">
        <v>244</v>
      </c>
      <c r="B259" t="s">
        <v>7</v>
      </c>
      <c r="C259" t="s">
        <v>281</v>
      </c>
      <c r="D259" t="s">
        <v>282</v>
      </c>
      <c r="E259" t="s">
        <v>373</v>
      </c>
      <c r="F259" t="s">
        <v>370</v>
      </c>
      <c r="G259">
        <v>63173</v>
      </c>
      <c r="H259" t="s">
        <v>328</v>
      </c>
      <c r="I259" s="120">
        <v>4750</v>
      </c>
      <c r="J259" s="120">
        <v>0</v>
      </c>
      <c r="K259" s="120">
        <v>0</v>
      </c>
      <c r="L259" s="120">
        <v>0</v>
      </c>
      <c r="M259" s="120">
        <v>0</v>
      </c>
      <c r="N259" s="120">
        <v>6317</v>
      </c>
      <c r="O259" s="121">
        <f t="shared" si="5"/>
        <v>11067</v>
      </c>
      <c r="P259" s="120">
        <v>11067</v>
      </c>
      <c r="Q259" s="120">
        <v>2213.4</v>
      </c>
      <c r="R259" s="120">
        <v>1633</v>
      </c>
      <c r="S259" s="120">
        <v>3323</v>
      </c>
      <c r="T259" s="120">
        <v>0</v>
      </c>
      <c r="U259" s="120">
        <v>632</v>
      </c>
      <c r="V259" s="120">
        <v>1107</v>
      </c>
      <c r="W259" s="120">
        <v>791</v>
      </c>
      <c r="X259" s="120">
        <v>0</v>
      </c>
      <c r="Y259" s="120">
        <v>5457</v>
      </c>
      <c r="Z259" s="120">
        <v>2767</v>
      </c>
      <c r="AA259" s="122">
        <v>11067.052279515799</v>
      </c>
      <c r="AB259" s="120">
        <v>0</v>
      </c>
      <c r="AC259" s="120">
        <v>0</v>
      </c>
      <c r="AD259" s="120">
        <v>408</v>
      </c>
      <c r="AE259" s="120">
        <v>1662</v>
      </c>
      <c r="AF259" s="120">
        <v>0</v>
      </c>
      <c r="AG259" s="120">
        <v>341</v>
      </c>
      <c r="AH259" s="120">
        <v>597</v>
      </c>
      <c r="AI259" s="120">
        <v>569</v>
      </c>
      <c r="AJ259" s="120">
        <v>0</v>
      </c>
      <c r="AK259" s="120">
        <v>273</v>
      </c>
      <c r="AL259" s="120">
        <v>860</v>
      </c>
      <c r="AM259" s="131">
        <v>1668</v>
      </c>
    </row>
    <row r="260" spans="1:39" ht="15.75" x14ac:dyDescent="0.25">
      <c r="A260">
        <v>245</v>
      </c>
      <c r="B260" t="s">
        <v>7</v>
      </c>
      <c r="C260" t="s">
        <v>281</v>
      </c>
      <c r="D260" t="s">
        <v>282</v>
      </c>
      <c r="E260" t="s">
        <v>369</v>
      </c>
      <c r="F260" t="s">
        <v>372</v>
      </c>
      <c r="G260">
        <v>12520</v>
      </c>
      <c r="H260" t="s">
        <v>328</v>
      </c>
      <c r="I260" s="120">
        <v>0</v>
      </c>
      <c r="J260" s="120">
        <v>0</v>
      </c>
      <c r="K260" s="120">
        <v>0</v>
      </c>
      <c r="L260" s="120">
        <v>0</v>
      </c>
      <c r="M260" s="120">
        <v>0</v>
      </c>
      <c r="N260" s="120">
        <v>1252</v>
      </c>
      <c r="O260" s="121">
        <f t="shared" si="5"/>
        <v>1252</v>
      </c>
      <c r="P260" s="120">
        <v>1252</v>
      </c>
      <c r="Q260" s="120">
        <v>0</v>
      </c>
      <c r="R260" s="120">
        <v>0</v>
      </c>
      <c r="S260" s="120">
        <v>188</v>
      </c>
      <c r="T260" s="120">
        <v>0</v>
      </c>
      <c r="U260" s="120">
        <v>0</v>
      </c>
      <c r="V260" s="120">
        <v>0</v>
      </c>
      <c r="W260" s="120">
        <v>250</v>
      </c>
      <c r="X260" s="120">
        <v>0</v>
      </c>
      <c r="Y260" s="120">
        <v>0</v>
      </c>
      <c r="Z260" s="120">
        <v>313</v>
      </c>
      <c r="AA260" s="122">
        <v>1252.0195330922813</v>
      </c>
      <c r="AB260" s="120">
        <v>0</v>
      </c>
      <c r="AC260" s="120">
        <v>0</v>
      </c>
      <c r="AD260" s="120">
        <v>0</v>
      </c>
      <c r="AE260" s="120">
        <v>94</v>
      </c>
      <c r="AF260" s="120">
        <v>0</v>
      </c>
      <c r="AG260" s="120">
        <v>0</v>
      </c>
      <c r="AH260" s="120">
        <v>0</v>
      </c>
      <c r="AI260" s="120">
        <v>180</v>
      </c>
      <c r="AJ260" s="120">
        <v>0</v>
      </c>
      <c r="AK260" s="120">
        <v>0</v>
      </c>
      <c r="AL260" s="120">
        <v>103</v>
      </c>
      <c r="AM260" s="131">
        <v>180</v>
      </c>
    </row>
    <row r="261" spans="1:39" ht="15.75" x14ac:dyDescent="0.25">
      <c r="A261">
        <v>246</v>
      </c>
      <c r="B261" t="s">
        <v>7</v>
      </c>
      <c r="C261" t="s">
        <v>281</v>
      </c>
      <c r="D261" t="s">
        <v>282</v>
      </c>
      <c r="E261" t="s">
        <v>373</v>
      </c>
      <c r="F261" t="s">
        <v>372</v>
      </c>
      <c r="G261">
        <v>6405</v>
      </c>
      <c r="H261" t="s">
        <v>328</v>
      </c>
      <c r="I261" s="120">
        <v>0</v>
      </c>
      <c r="J261" s="120">
        <v>0</v>
      </c>
      <c r="K261" s="120">
        <v>0</v>
      </c>
      <c r="L261" s="120">
        <v>0</v>
      </c>
      <c r="M261" s="120">
        <v>0</v>
      </c>
      <c r="N261" s="120">
        <v>641</v>
      </c>
      <c r="O261" s="121">
        <f t="shared" ref="O261:O324" si="6">SUM(I261:N261)</f>
        <v>641</v>
      </c>
      <c r="P261" s="120">
        <v>641</v>
      </c>
      <c r="Q261" s="120">
        <v>0</v>
      </c>
      <c r="R261" s="120">
        <v>0</v>
      </c>
      <c r="S261" s="120">
        <v>96</v>
      </c>
      <c r="T261" s="120">
        <v>0</v>
      </c>
      <c r="U261" s="120">
        <v>0</v>
      </c>
      <c r="V261" s="120">
        <v>0</v>
      </c>
      <c r="W261" s="120">
        <v>32</v>
      </c>
      <c r="X261" s="120">
        <v>0</v>
      </c>
      <c r="Y261" s="120">
        <v>0</v>
      </c>
      <c r="Z261" s="120">
        <v>160</v>
      </c>
      <c r="AA261" s="122">
        <v>641.23039616412518</v>
      </c>
      <c r="AB261" s="120">
        <v>0</v>
      </c>
      <c r="AC261" s="120">
        <v>0</v>
      </c>
      <c r="AD261" s="120">
        <v>0</v>
      </c>
      <c r="AE261" s="120">
        <v>48</v>
      </c>
      <c r="AF261" s="120">
        <v>0</v>
      </c>
      <c r="AG261" s="120">
        <v>0</v>
      </c>
      <c r="AH261" s="120">
        <v>0</v>
      </c>
      <c r="AI261" s="120">
        <v>23</v>
      </c>
      <c r="AJ261" s="120">
        <v>0</v>
      </c>
      <c r="AK261" s="120">
        <v>0</v>
      </c>
      <c r="AL261" s="120">
        <v>54</v>
      </c>
      <c r="AM261" s="131">
        <v>54</v>
      </c>
    </row>
    <row r="262" spans="1:39" ht="15.75" x14ac:dyDescent="0.25">
      <c r="A262">
        <v>247</v>
      </c>
      <c r="B262" t="s">
        <v>7</v>
      </c>
      <c r="C262" t="s">
        <v>283</v>
      </c>
      <c r="D262" t="s">
        <v>284</v>
      </c>
      <c r="E262" t="s">
        <v>369</v>
      </c>
      <c r="F262" t="s">
        <v>371</v>
      </c>
      <c r="G262">
        <v>50212</v>
      </c>
      <c r="H262" t="s">
        <v>328</v>
      </c>
      <c r="I262" s="120">
        <v>1477</v>
      </c>
      <c r="J262" s="120">
        <v>0</v>
      </c>
      <c r="K262" s="120">
        <v>0</v>
      </c>
      <c r="L262" s="120">
        <v>0</v>
      </c>
      <c r="M262" s="120">
        <v>0</v>
      </c>
      <c r="N262" s="120">
        <v>1506</v>
      </c>
      <c r="O262" s="121">
        <f t="shared" si="6"/>
        <v>2983</v>
      </c>
      <c r="P262" s="120">
        <v>2983</v>
      </c>
      <c r="Q262" s="120">
        <v>2207.42</v>
      </c>
      <c r="R262" s="120">
        <v>1977</v>
      </c>
      <c r="S262" s="120">
        <v>0</v>
      </c>
      <c r="T262" s="120">
        <v>0</v>
      </c>
      <c r="U262" s="120">
        <v>151</v>
      </c>
      <c r="V262" s="120">
        <v>1185</v>
      </c>
      <c r="W262" s="120">
        <v>1483</v>
      </c>
      <c r="X262" s="120">
        <v>0</v>
      </c>
      <c r="Y262" s="120">
        <v>1560</v>
      </c>
      <c r="Z262" s="120">
        <v>745</v>
      </c>
      <c r="AA262" s="122">
        <v>2983.3512405529955</v>
      </c>
      <c r="AB262" s="120">
        <v>0</v>
      </c>
      <c r="AC262" s="120">
        <v>0</v>
      </c>
      <c r="AD262" s="120">
        <v>494</v>
      </c>
      <c r="AE262" s="120">
        <v>0</v>
      </c>
      <c r="AF262" s="120">
        <v>0</v>
      </c>
      <c r="AG262" s="120">
        <v>81</v>
      </c>
      <c r="AH262" s="120">
        <v>639</v>
      </c>
      <c r="AI262" s="120">
        <v>1068</v>
      </c>
      <c r="AJ262" s="120">
        <v>0</v>
      </c>
      <c r="AK262" s="120">
        <v>78</v>
      </c>
      <c r="AL262" s="120">
        <v>238</v>
      </c>
      <c r="AM262" s="131">
        <v>1068</v>
      </c>
    </row>
    <row r="263" spans="1:39" ht="15.75" x14ac:dyDescent="0.25">
      <c r="A263">
        <v>248</v>
      </c>
      <c r="B263" t="s">
        <v>7</v>
      </c>
      <c r="C263" t="s">
        <v>283</v>
      </c>
      <c r="D263" t="s">
        <v>284</v>
      </c>
      <c r="E263" t="s">
        <v>373</v>
      </c>
      <c r="F263" t="s">
        <v>371</v>
      </c>
      <c r="G263">
        <v>49113</v>
      </c>
      <c r="H263" t="s">
        <v>328</v>
      </c>
      <c r="I263" s="120">
        <v>974</v>
      </c>
      <c r="J263" s="120">
        <v>0</v>
      </c>
      <c r="K263" s="120">
        <v>0</v>
      </c>
      <c r="L263" s="120">
        <v>0</v>
      </c>
      <c r="M263" s="120">
        <v>0</v>
      </c>
      <c r="N263" s="120">
        <v>1473</v>
      </c>
      <c r="O263" s="121">
        <f t="shared" si="6"/>
        <v>2447</v>
      </c>
      <c r="P263" s="120">
        <v>2447</v>
      </c>
      <c r="Q263" s="120">
        <v>1810.78</v>
      </c>
      <c r="R263" s="120">
        <v>1463</v>
      </c>
      <c r="S263" s="120">
        <v>0</v>
      </c>
      <c r="T263" s="120">
        <v>0</v>
      </c>
      <c r="U263" s="120">
        <v>147</v>
      </c>
      <c r="V263" s="120">
        <v>829</v>
      </c>
      <c r="W263" s="120">
        <v>171</v>
      </c>
      <c r="X263" s="120">
        <v>0</v>
      </c>
      <c r="Y263" s="120">
        <v>1172</v>
      </c>
      <c r="Z263" s="120">
        <v>612</v>
      </c>
      <c r="AA263" s="122">
        <v>2446.9640552995393</v>
      </c>
      <c r="AB263" s="120">
        <v>0</v>
      </c>
      <c r="AC263" s="120">
        <v>0</v>
      </c>
      <c r="AD263" s="120">
        <v>366</v>
      </c>
      <c r="AE263" s="120">
        <v>0</v>
      </c>
      <c r="AF263" s="120">
        <v>0</v>
      </c>
      <c r="AG263" s="120">
        <v>80</v>
      </c>
      <c r="AH263" s="120">
        <v>448</v>
      </c>
      <c r="AI263" s="120">
        <v>123</v>
      </c>
      <c r="AJ263" s="120">
        <v>0</v>
      </c>
      <c r="AK263" s="120">
        <v>59</v>
      </c>
      <c r="AL263" s="120">
        <v>196</v>
      </c>
      <c r="AM263" s="131">
        <v>490</v>
      </c>
    </row>
    <row r="264" spans="1:39" ht="15.75" x14ac:dyDescent="0.25">
      <c r="A264">
        <v>249</v>
      </c>
      <c r="B264" t="s">
        <v>7</v>
      </c>
      <c r="C264" t="s">
        <v>283</v>
      </c>
      <c r="D264" t="s">
        <v>284</v>
      </c>
      <c r="E264" t="s">
        <v>369</v>
      </c>
      <c r="F264" t="s">
        <v>370</v>
      </c>
      <c r="G264">
        <v>39350</v>
      </c>
      <c r="H264" t="s">
        <v>328</v>
      </c>
      <c r="I264" s="120">
        <v>1288</v>
      </c>
      <c r="J264" s="120">
        <v>0</v>
      </c>
      <c r="K264" s="120">
        <v>0</v>
      </c>
      <c r="L264" s="120">
        <v>0</v>
      </c>
      <c r="M264" s="120">
        <v>0</v>
      </c>
      <c r="N264" s="120">
        <v>1181</v>
      </c>
      <c r="O264" s="121">
        <f t="shared" si="6"/>
        <v>2469</v>
      </c>
      <c r="P264" s="120">
        <v>2469</v>
      </c>
      <c r="Q264" s="120">
        <v>493.80000000000007</v>
      </c>
      <c r="R264" s="120">
        <v>1680</v>
      </c>
      <c r="S264" s="120">
        <v>0</v>
      </c>
      <c r="T264" s="120">
        <v>0</v>
      </c>
      <c r="U264" s="120">
        <v>118</v>
      </c>
      <c r="V264" s="120">
        <v>247</v>
      </c>
      <c r="W264" s="120">
        <v>1266</v>
      </c>
      <c r="X264" s="120">
        <v>0</v>
      </c>
      <c r="Y264" s="120">
        <v>1320</v>
      </c>
      <c r="Z264" s="120">
        <v>617</v>
      </c>
      <c r="AA264" s="122">
        <v>2469.3171723502305</v>
      </c>
      <c r="AB264" s="120">
        <v>0</v>
      </c>
      <c r="AC264" s="120">
        <v>0</v>
      </c>
      <c r="AD264" s="120">
        <v>420</v>
      </c>
      <c r="AE264" s="120">
        <v>0</v>
      </c>
      <c r="AF264" s="120">
        <v>0</v>
      </c>
      <c r="AG264" s="120">
        <v>64</v>
      </c>
      <c r="AH264" s="120">
        <v>134</v>
      </c>
      <c r="AI264" s="120">
        <v>912</v>
      </c>
      <c r="AJ264" s="120">
        <v>0</v>
      </c>
      <c r="AK264" s="120">
        <v>66</v>
      </c>
      <c r="AL264" s="120">
        <v>197</v>
      </c>
      <c r="AM264" s="131">
        <v>912</v>
      </c>
    </row>
    <row r="265" spans="1:39" ht="15.75" x14ac:dyDescent="0.25">
      <c r="A265">
        <v>250</v>
      </c>
      <c r="B265" t="s">
        <v>7</v>
      </c>
      <c r="C265" t="s">
        <v>283</v>
      </c>
      <c r="D265" t="s">
        <v>284</v>
      </c>
      <c r="E265" t="s">
        <v>373</v>
      </c>
      <c r="F265" t="s">
        <v>370</v>
      </c>
      <c r="G265">
        <v>29932</v>
      </c>
      <c r="H265" t="s">
        <v>328</v>
      </c>
      <c r="I265" s="120">
        <v>877</v>
      </c>
      <c r="J265" s="120">
        <v>0</v>
      </c>
      <c r="K265" s="120">
        <v>0</v>
      </c>
      <c r="L265" s="120">
        <v>0</v>
      </c>
      <c r="M265" s="120">
        <v>0</v>
      </c>
      <c r="N265" s="120">
        <v>898</v>
      </c>
      <c r="O265" s="121">
        <f t="shared" si="6"/>
        <v>1775</v>
      </c>
      <c r="P265" s="120">
        <v>1775</v>
      </c>
      <c r="Q265" s="120">
        <v>355</v>
      </c>
      <c r="R265" s="120">
        <v>1175</v>
      </c>
      <c r="S265" s="120">
        <v>0</v>
      </c>
      <c r="T265" s="120">
        <v>0</v>
      </c>
      <c r="U265" s="120">
        <v>90</v>
      </c>
      <c r="V265" s="120">
        <v>178</v>
      </c>
      <c r="W265" s="120">
        <v>133</v>
      </c>
      <c r="X265" s="120">
        <v>0</v>
      </c>
      <c r="Y265" s="120">
        <v>927</v>
      </c>
      <c r="Z265" s="120">
        <v>443</v>
      </c>
      <c r="AA265" s="122">
        <v>1774.5260976958525</v>
      </c>
      <c r="AB265" s="120">
        <v>0</v>
      </c>
      <c r="AC265" s="120">
        <v>0</v>
      </c>
      <c r="AD265" s="120">
        <v>294</v>
      </c>
      <c r="AE265" s="120">
        <v>0</v>
      </c>
      <c r="AF265" s="120">
        <v>0</v>
      </c>
      <c r="AG265" s="120">
        <v>48</v>
      </c>
      <c r="AH265" s="120">
        <v>95</v>
      </c>
      <c r="AI265" s="120">
        <v>95</v>
      </c>
      <c r="AJ265" s="120">
        <v>0</v>
      </c>
      <c r="AK265" s="120">
        <v>46</v>
      </c>
      <c r="AL265" s="120">
        <v>142</v>
      </c>
      <c r="AM265" s="131">
        <v>294</v>
      </c>
    </row>
    <row r="266" spans="1:39" ht="15.75" x14ac:dyDescent="0.25">
      <c r="A266">
        <v>251</v>
      </c>
      <c r="B266" t="s">
        <v>7</v>
      </c>
      <c r="C266" t="s">
        <v>283</v>
      </c>
      <c r="D266" t="s">
        <v>284</v>
      </c>
      <c r="E266" t="s">
        <v>369</v>
      </c>
      <c r="F266" t="s">
        <v>372</v>
      </c>
      <c r="G266">
        <v>5932</v>
      </c>
      <c r="H266" t="s">
        <v>328</v>
      </c>
      <c r="I266" s="120">
        <v>0</v>
      </c>
      <c r="J266" s="120">
        <v>0</v>
      </c>
      <c r="K266" s="120">
        <v>0</v>
      </c>
      <c r="L266" s="120">
        <v>0</v>
      </c>
      <c r="M266" s="120">
        <v>0</v>
      </c>
      <c r="N266" s="120">
        <v>178</v>
      </c>
      <c r="O266" s="121">
        <f t="shared" si="6"/>
        <v>178</v>
      </c>
      <c r="P266" s="120">
        <v>178</v>
      </c>
      <c r="Q266" s="120">
        <v>0</v>
      </c>
      <c r="R266" s="120">
        <v>59</v>
      </c>
      <c r="S266" s="120">
        <v>0</v>
      </c>
      <c r="T266" s="120">
        <v>0</v>
      </c>
      <c r="U266" s="120">
        <v>0</v>
      </c>
      <c r="V266" s="120">
        <v>0</v>
      </c>
      <c r="W266" s="120">
        <v>36</v>
      </c>
      <c r="X266" s="120">
        <v>0</v>
      </c>
      <c r="Y266" s="120">
        <v>0</v>
      </c>
      <c r="Z266" s="120">
        <v>44</v>
      </c>
      <c r="AA266" s="122">
        <v>177.73766267281104</v>
      </c>
      <c r="AB266" s="120">
        <v>0</v>
      </c>
      <c r="AC266" s="120">
        <v>0</v>
      </c>
      <c r="AD266" s="120">
        <v>15</v>
      </c>
      <c r="AE266" s="120">
        <v>0</v>
      </c>
      <c r="AF266" s="120">
        <v>0</v>
      </c>
      <c r="AG266" s="120">
        <v>0</v>
      </c>
      <c r="AH266" s="120">
        <v>0</v>
      </c>
      <c r="AI266" s="120">
        <v>26</v>
      </c>
      <c r="AJ266" s="120">
        <v>0</v>
      </c>
      <c r="AK266" s="120">
        <v>0</v>
      </c>
      <c r="AL266" s="120">
        <v>14</v>
      </c>
      <c r="AM266" s="131">
        <v>26</v>
      </c>
    </row>
    <row r="267" spans="1:39" ht="15.75" x14ac:dyDescent="0.25">
      <c r="A267">
        <v>252</v>
      </c>
      <c r="B267" t="s">
        <v>7</v>
      </c>
      <c r="C267" t="s">
        <v>283</v>
      </c>
      <c r="D267" t="s">
        <v>284</v>
      </c>
      <c r="E267" t="s">
        <v>373</v>
      </c>
      <c r="F267" t="s">
        <v>372</v>
      </c>
      <c r="G267">
        <v>3035</v>
      </c>
      <c r="H267" t="s">
        <v>328</v>
      </c>
      <c r="I267" s="120">
        <v>0</v>
      </c>
      <c r="J267" s="120">
        <v>0</v>
      </c>
      <c r="K267" s="120">
        <v>0</v>
      </c>
      <c r="L267" s="120">
        <v>0</v>
      </c>
      <c r="M267" s="120">
        <v>0</v>
      </c>
      <c r="N267" s="120">
        <v>91</v>
      </c>
      <c r="O267" s="121">
        <f t="shared" si="6"/>
        <v>91</v>
      </c>
      <c r="P267" s="120">
        <v>91</v>
      </c>
      <c r="Q267" s="120">
        <v>0</v>
      </c>
      <c r="R267" s="120">
        <v>30</v>
      </c>
      <c r="S267" s="120">
        <v>0</v>
      </c>
      <c r="T267" s="120">
        <v>0</v>
      </c>
      <c r="U267" s="120">
        <v>0</v>
      </c>
      <c r="V267" s="120">
        <v>0</v>
      </c>
      <c r="W267" s="120">
        <v>5</v>
      </c>
      <c r="X267" s="120">
        <v>0</v>
      </c>
      <c r="Y267" s="120">
        <v>0</v>
      </c>
      <c r="Z267" s="120">
        <v>23</v>
      </c>
      <c r="AA267" s="122">
        <v>91.323771428571433</v>
      </c>
      <c r="AB267" s="120">
        <v>0</v>
      </c>
      <c r="AC267" s="120">
        <v>0</v>
      </c>
      <c r="AD267" s="120">
        <v>8</v>
      </c>
      <c r="AE267" s="120">
        <v>0</v>
      </c>
      <c r="AF267" s="120">
        <v>0</v>
      </c>
      <c r="AG267" s="120">
        <v>0</v>
      </c>
      <c r="AH267" s="120">
        <v>0</v>
      </c>
      <c r="AI267" s="120">
        <v>3</v>
      </c>
      <c r="AJ267" s="120">
        <v>0</v>
      </c>
      <c r="AK267" s="120">
        <v>0</v>
      </c>
      <c r="AL267" s="120">
        <v>7</v>
      </c>
      <c r="AM267" s="131">
        <v>8</v>
      </c>
    </row>
    <row r="268" spans="1:39" ht="15.75" x14ac:dyDescent="0.25">
      <c r="A268">
        <v>253</v>
      </c>
      <c r="B268" t="s">
        <v>7</v>
      </c>
      <c r="C268" t="s">
        <v>285</v>
      </c>
      <c r="D268" t="s">
        <v>286</v>
      </c>
      <c r="E268" t="s">
        <v>369</v>
      </c>
      <c r="F268" t="s">
        <v>371</v>
      </c>
      <c r="G268">
        <v>29786</v>
      </c>
      <c r="H268" t="s">
        <v>328</v>
      </c>
      <c r="I268" s="120">
        <v>434</v>
      </c>
      <c r="J268" s="120">
        <v>0</v>
      </c>
      <c r="K268" s="120">
        <v>0</v>
      </c>
      <c r="L268" s="120">
        <v>0</v>
      </c>
      <c r="M268" s="120">
        <v>0</v>
      </c>
      <c r="N268" s="120">
        <v>894</v>
      </c>
      <c r="O268" s="121">
        <f t="shared" si="6"/>
        <v>1328</v>
      </c>
      <c r="P268" s="120">
        <v>1328</v>
      </c>
      <c r="Q268" s="120">
        <v>531.20000000000005</v>
      </c>
      <c r="R268" s="120">
        <v>1056</v>
      </c>
      <c r="S268" s="120">
        <v>0</v>
      </c>
      <c r="T268" s="120">
        <v>0</v>
      </c>
      <c r="U268" s="120">
        <v>89</v>
      </c>
      <c r="V268" s="120">
        <v>393</v>
      </c>
      <c r="W268" s="120">
        <v>526</v>
      </c>
      <c r="X268" s="120">
        <v>0</v>
      </c>
      <c r="Y268" s="120">
        <v>594</v>
      </c>
      <c r="Z268" s="120">
        <v>332</v>
      </c>
      <c r="AA268" s="122">
        <v>1327.3689655172416</v>
      </c>
      <c r="AB268" s="120">
        <v>0</v>
      </c>
      <c r="AC268" s="120">
        <v>0</v>
      </c>
      <c r="AD268" s="120">
        <v>265</v>
      </c>
      <c r="AE268" s="120">
        <v>0</v>
      </c>
      <c r="AF268" s="120">
        <v>0</v>
      </c>
      <c r="AG268" s="120">
        <v>48</v>
      </c>
      <c r="AH268" s="120">
        <v>212</v>
      </c>
      <c r="AI268" s="120">
        <v>379</v>
      </c>
      <c r="AJ268" s="120">
        <v>0</v>
      </c>
      <c r="AK268" s="120">
        <v>29</v>
      </c>
      <c r="AL268" s="120">
        <v>107</v>
      </c>
      <c r="AM268" s="131">
        <v>406</v>
      </c>
    </row>
    <row r="269" spans="1:39" ht="15.75" x14ac:dyDescent="0.25">
      <c r="A269">
        <v>254</v>
      </c>
      <c r="B269" t="s">
        <v>7</v>
      </c>
      <c r="C269" t="s">
        <v>285</v>
      </c>
      <c r="D269" t="s">
        <v>286</v>
      </c>
      <c r="E269" t="s">
        <v>373</v>
      </c>
      <c r="F269" t="s">
        <v>371</v>
      </c>
      <c r="G269">
        <v>29135</v>
      </c>
      <c r="H269" t="s">
        <v>328</v>
      </c>
      <c r="I269" s="120">
        <v>286</v>
      </c>
      <c r="J269" s="120">
        <v>0</v>
      </c>
      <c r="K269" s="120">
        <v>0</v>
      </c>
      <c r="L269" s="120">
        <v>0</v>
      </c>
      <c r="M269" s="120">
        <v>0</v>
      </c>
      <c r="N269" s="120">
        <v>874</v>
      </c>
      <c r="O269" s="121">
        <f t="shared" si="6"/>
        <v>1160</v>
      </c>
      <c r="P269" s="120">
        <v>1160</v>
      </c>
      <c r="Q269" s="120">
        <v>464</v>
      </c>
      <c r="R269" s="120">
        <v>894</v>
      </c>
      <c r="S269" s="120">
        <v>0</v>
      </c>
      <c r="T269" s="120">
        <v>0</v>
      </c>
      <c r="U269" s="120">
        <v>87</v>
      </c>
      <c r="V269" s="120">
        <v>287</v>
      </c>
      <c r="W269" s="120">
        <v>73</v>
      </c>
      <c r="X269" s="120">
        <v>0</v>
      </c>
      <c r="Y269" s="120">
        <v>476</v>
      </c>
      <c r="Z269" s="120">
        <v>290</v>
      </c>
      <c r="AA269" s="122">
        <v>1159.7344827586207</v>
      </c>
      <c r="AB269" s="120">
        <v>0</v>
      </c>
      <c r="AC269" s="120">
        <v>0</v>
      </c>
      <c r="AD269" s="120">
        <v>224</v>
      </c>
      <c r="AE269" s="120">
        <v>0</v>
      </c>
      <c r="AF269" s="120">
        <v>0</v>
      </c>
      <c r="AG269" s="120">
        <v>47</v>
      </c>
      <c r="AH269" s="120">
        <v>155</v>
      </c>
      <c r="AI269" s="120">
        <v>52</v>
      </c>
      <c r="AJ269" s="120">
        <v>0</v>
      </c>
      <c r="AK269" s="120">
        <v>24</v>
      </c>
      <c r="AL269" s="120">
        <v>93</v>
      </c>
      <c r="AM269" s="131">
        <v>260</v>
      </c>
    </row>
    <row r="270" spans="1:39" ht="15.75" x14ac:dyDescent="0.25">
      <c r="A270">
        <v>255</v>
      </c>
      <c r="B270" t="s">
        <v>7</v>
      </c>
      <c r="C270" t="s">
        <v>285</v>
      </c>
      <c r="D270" t="s">
        <v>286</v>
      </c>
      <c r="E270" t="s">
        <v>369</v>
      </c>
      <c r="F270" t="s">
        <v>370</v>
      </c>
      <c r="G270">
        <v>23343</v>
      </c>
      <c r="H270" t="s">
        <v>328</v>
      </c>
      <c r="I270" s="120">
        <v>379</v>
      </c>
      <c r="J270" s="120">
        <v>0</v>
      </c>
      <c r="K270" s="120">
        <v>0</v>
      </c>
      <c r="L270" s="120">
        <v>0</v>
      </c>
      <c r="M270" s="120">
        <v>0</v>
      </c>
      <c r="N270" s="120">
        <v>700</v>
      </c>
      <c r="O270" s="121">
        <f t="shared" si="6"/>
        <v>1079</v>
      </c>
      <c r="P270" s="120">
        <v>1079</v>
      </c>
      <c r="Q270" s="120">
        <v>215.8</v>
      </c>
      <c r="R270" s="120">
        <v>866</v>
      </c>
      <c r="S270" s="120">
        <v>0</v>
      </c>
      <c r="T270" s="120">
        <v>0</v>
      </c>
      <c r="U270" s="120">
        <v>70</v>
      </c>
      <c r="V270" s="120">
        <v>108</v>
      </c>
      <c r="W270" s="120">
        <v>443</v>
      </c>
      <c r="X270" s="120">
        <v>0</v>
      </c>
      <c r="Y270" s="120">
        <v>494</v>
      </c>
      <c r="Z270" s="120">
        <v>270</v>
      </c>
      <c r="AA270" s="122">
        <v>1078.9693103448276</v>
      </c>
      <c r="AB270" s="120">
        <v>0</v>
      </c>
      <c r="AC270" s="120">
        <v>0</v>
      </c>
      <c r="AD270" s="120">
        <v>217</v>
      </c>
      <c r="AE270" s="120">
        <v>0</v>
      </c>
      <c r="AF270" s="120">
        <v>0</v>
      </c>
      <c r="AG270" s="120">
        <v>38</v>
      </c>
      <c r="AH270" s="120">
        <v>58</v>
      </c>
      <c r="AI270" s="120">
        <v>319</v>
      </c>
      <c r="AJ270" s="120">
        <v>0</v>
      </c>
      <c r="AK270" s="120">
        <v>25</v>
      </c>
      <c r="AL270" s="120">
        <v>86</v>
      </c>
      <c r="AM270" s="131">
        <v>340</v>
      </c>
    </row>
    <row r="271" spans="1:39" ht="15.75" x14ac:dyDescent="0.25">
      <c r="A271">
        <v>256</v>
      </c>
      <c r="B271" t="s">
        <v>7</v>
      </c>
      <c r="C271" t="s">
        <v>285</v>
      </c>
      <c r="D271" t="s">
        <v>286</v>
      </c>
      <c r="E271" t="s">
        <v>373</v>
      </c>
      <c r="F271" t="s">
        <v>370</v>
      </c>
      <c r="G271">
        <v>17756</v>
      </c>
      <c r="H271" t="s">
        <v>328</v>
      </c>
      <c r="I271" s="120">
        <v>258</v>
      </c>
      <c r="J271" s="120">
        <v>0</v>
      </c>
      <c r="K271" s="120">
        <v>0</v>
      </c>
      <c r="L271" s="120">
        <v>0</v>
      </c>
      <c r="M271" s="120">
        <v>0</v>
      </c>
      <c r="N271" s="120">
        <v>533</v>
      </c>
      <c r="O271" s="121">
        <f t="shared" si="6"/>
        <v>791</v>
      </c>
      <c r="P271" s="120">
        <v>791</v>
      </c>
      <c r="Q271" s="120">
        <v>158.20000000000002</v>
      </c>
      <c r="R271" s="120">
        <v>629</v>
      </c>
      <c r="S271" s="120">
        <v>0</v>
      </c>
      <c r="T271" s="120">
        <v>0</v>
      </c>
      <c r="U271" s="120">
        <v>53</v>
      </c>
      <c r="V271" s="120">
        <v>79</v>
      </c>
      <c r="W271" s="120">
        <v>53</v>
      </c>
      <c r="X271" s="120">
        <v>0</v>
      </c>
      <c r="Y271" s="120">
        <v>354</v>
      </c>
      <c r="Z271" s="120">
        <v>197</v>
      </c>
      <c r="AA271" s="122">
        <v>791.07620689655175</v>
      </c>
      <c r="AB271" s="120">
        <v>0</v>
      </c>
      <c r="AC271" s="120">
        <v>0</v>
      </c>
      <c r="AD271" s="120">
        <v>158</v>
      </c>
      <c r="AE271" s="120">
        <v>0</v>
      </c>
      <c r="AF271" s="120">
        <v>0</v>
      </c>
      <c r="AG271" s="120">
        <v>29</v>
      </c>
      <c r="AH271" s="120">
        <v>43</v>
      </c>
      <c r="AI271" s="120">
        <v>38</v>
      </c>
      <c r="AJ271" s="120">
        <v>0</v>
      </c>
      <c r="AK271" s="120">
        <v>18</v>
      </c>
      <c r="AL271" s="120">
        <v>64</v>
      </c>
      <c r="AM271" s="131">
        <v>158</v>
      </c>
    </row>
    <row r="272" spans="1:39" ht="15.75" x14ac:dyDescent="0.25">
      <c r="A272">
        <v>257</v>
      </c>
      <c r="B272" t="s">
        <v>7</v>
      </c>
      <c r="C272" t="s">
        <v>285</v>
      </c>
      <c r="D272" t="s">
        <v>286</v>
      </c>
      <c r="E272" t="s">
        <v>369</v>
      </c>
      <c r="F272" t="s">
        <v>372</v>
      </c>
      <c r="G272">
        <v>3519</v>
      </c>
      <c r="H272" t="s">
        <v>328</v>
      </c>
      <c r="I272" s="120">
        <v>0</v>
      </c>
      <c r="J272" s="120">
        <v>0</v>
      </c>
      <c r="K272" s="120">
        <v>0</v>
      </c>
      <c r="L272" s="120">
        <v>0</v>
      </c>
      <c r="M272" s="120">
        <v>0</v>
      </c>
      <c r="N272" s="120">
        <v>106</v>
      </c>
      <c r="O272" s="121">
        <f t="shared" si="6"/>
        <v>106</v>
      </c>
      <c r="P272" s="120">
        <v>106</v>
      </c>
      <c r="Q272" s="120">
        <v>0</v>
      </c>
      <c r="R272" s="120">
        <v>74</v>
      </c>
      <c r="S272" s="120">
        <v>0</v>
      </c>
      <c r="T272" s="120">
        <v>0</v>
      </c>
      <c r="U272" s="120">
        <v>0</v>
      </c>
      <c r="V272" s="120">
        <v>0</v>
      </c>
      <c r="W272" s="120">
        <v>21</v>
      </c>
      <c r="X272" s="120">
        <v>0</v>
      </c>
      <c r="Y272" s="120">
        <v>0</v>
      </c>
      <c r="Z272" s="120">
        <v>26</v>
      </c>
      <c r="AA272" s="122">
        <v>106.02620689655173</v>
      </c>
      <c r="AB272" s="120">
        <v>0</v>
      </c>
      <c r="AC272" s="120">
        <v>0</v>
      </c>
      <c r="AD272" s="120">
        <v>18</v>
      </c>
      <c r="AE272" s="120">
        <v>0</v>
      </c>
      <c r="AF272" s="120">
        <v>0</v>
      </c>
      <c r="AG272" s="120">
        <v>0</v>
      </c>
      <c r="AH272" s="120">
        <v>0</v>
      </c>
      <c r="AI272" s="120">
        <v>15</v>
      </c>
      <c r="AJ272" s="120">
        <v>0</v>
      </c>
      <c r="AK272" s="120">
        <v>0</v>
      </c>
      <c r="AL272" s="120">
        <v>8</v>
      </c>
      <c r="AM272" s="131">
        <v>18</v>
      </c>
    </row>
    <row r="273" spans="1:39" ht="15.75" x14ac:dyDescent="0.25">
      <c r="A273">
        <v>258</v>
      </c>
      <c r="B273" t="s">
        <v>7</v>
      </c>
      <c r="C273" t="s">
        <v>285</v>
      </c>
      <c r="D273" t="s">
        <v>286</v>
      </c>
      <c r="E273" t="s">
        <v>373</v>
      </c>
      <c r="F273" t="s">
        <v>372</v>
      </c>
      <c r="G273">
        <v>1800</v>
      </c>
      <c r="H273" t="s">
        <v>328</v>
      </c>
      <c r="I273" s="120">
        <v>0</v>
      </c>
      <c r="J273" s="120">
        <v>0</v>
      </c>
      <c r="K273" s="120">
        <v>0</v>
      </c>
      <c r="L273" s="120">
        <v>0</v>
      </c>
      <c r="M273" s="120">
        <v>0</v>
      </c>
      <c r="N273" s="120">
        <v>54</v>
      </c>
      <c r="O273" s="121">
        <f t="shared" si="6"/>
        <v>54</v>
      </c>
      <c r="P273" s="120">
        <v>54</v>
      </c>
      <c r="Q273" s="120">
        <v>0</v>
      </c>
      <c r="R273" s="120">
        <v>38</v>
      </c>
      <c r="S273" s="120">
        <v>0</v>
      </c>
      <c r="T273" s="120">
        <v>0</v>
      </c>
      <c r="U273" s="120">
        <v>0</v>
      </c>
      <c r="V273" s="120">
        <v>0</v>
      </c>
      <c r="W273" s="120">
        <v>3</v>
      </c>
      <c r="X273" s="120">
        <v>0</v>
      </c>
      <c r="Y273" s="120">
        <v>0</v>
      </c>
      <c r="Z273" s="120">
        <v>14</v>
      </c>
      <c r="AA273" s="122">
        <v>53.994827586206895</v>
      </c>
      <c r="AB273" s="120">
        <v>0</v>
      </c>
      <c r="AC273" s="120">
        <v>0</v>
      </c>
      <c r="AD273" s="120">
        <v>9</v>
      </c>
      <c r="AE273" s="120">
        <v>0</v>
      </c>
      <c r="AF273" s="120">
        <v>0</v>
      </c>
      <c r="AG273" s="120">
        <v>0</v>
      </c>
      <c r="AH273" s="120">
        <v>0</v>
      </c>
      <c r="AI273" s="120">
        <v>2</v>
      </c>
      <c r="AJ273" s="120">
        <v>0</v>
      </c>
      <c r="AK273" s="120">
        <v>0</v>
      </c>
      <c r="AL273" s="120">
        <v>4</v>
      </c>
      <c r="AM273" s="131">
        <v>9</v>
      </c>
    </row>
    <row r="274" spans="1:39" ht="15.75" x14ac:dyDescent="0.25">
      <c r="A274">
        <v>259</v>
      </c>
      <c r="B274" t="s">
        <v>7</v>
      </c>
      <c r="C274" t="s">
        <v>287</v>
      </c>
      <c r="D274" t="s">
        <v>288</v>
      </c>
      <c r="E274" t="s">
        <v>369</v>
      </c>
      <c r="F274" t="s">
        <v>371</v>
      </c>
      <c r="G274">
        <v>23016</v>
      </c>
      <c r="H274" t="s">
        <v>328</v>
      </c>
      <c r="I274" s="120">
        <v>216</v>
      </c>
      <c r="J274" s="120">
        <v>0</v>
      </c>
      <c r="K274" s="120">
        <v>0</v>
      </c>
      <c r="L274" s="120">
        <v>0</v>
      </c>
      <c r="M274" s="120">
        <v>0</v>
      </c>
      <c r="N274" s="120">
        <v>230</v>
      </c>
      <c r="O274" s="121">
        <f t="shared" si="6"/>
        <v>446</v>
      </c>
      <c r="P274" s="120">
        <v>446</v>
      </c>
      <c r="Q274" s="120">
        <v>330.03999999999996</v>
      </c>
      <c r="R274" s="120">
        <v>1646</v>
      </c>
      <c r="S274" s="120">
        <v>0</v>
      </c>
      <c r="T274" s="120">
        <v>0</v>
      </c>
      <c r="U274" s="120">
        <v>23</v>
      </c>
      <c r="V274" s="120">
        <v>174</v>
      </c>
      <c r="W274" s="120">
        <v>219</v>
      </c>
      <c r="X274" s="120">
        <v>0</v>
      </c>
      <c r="Y274" s="120">
        <v>231</v>
      </c>
      <c r="Z274" s="120">
        <v>157</v>
      </c>
      <c r="AA274" s="122">
        <v>1106.258866840039</v>
      </c>
      <c r="AB274" s="120">
        <v>0</v>
      </c>
      <c r="AC274" s="120">
        <v>0</v>
      </c>
      <c r="AD274" s="120">
        <v>412</v>
      </c>
      <c r="AE274" s="120">
        <v>0</v>
      </c>
      <c r="AF274" s="120">
        <v>0</v>
      </c>
      <c r="AG274" s="120">
        <v>12</v>
      </c>
      <c r="AH274" s="120">
        <v>94</v>
      </c>
      <c r="AI274" s="120">
        <v>157</v>
      </c>
      <c r="AJ274" s="120">
        <v>0</v>
      </c>
      <c r="AK274" s="120">
        <v>11</v>
      </c>
      <c r="AL274" s="120">
        <v>35</v>
      </c>
      <c r="AM274" s="131">
        <v>482</v>
      </c>
    </row>
    <row r="275" spans="1:39" ht="15.75" x14ac:dyDescent="0.25">
      <c r="A275">
        <v>260</v>
      </c>
      <c r="B275" t="s">
        <v>7</v>
      </c>
      <c r="C275" t="s">
        <v>287</v>
      </c>
      <c r="D275" t="s">
        <v>288</v>
      </c>
      <c r="E275" t="s">
        <v>373</v>
      </c>
      <c r="F275" t="s">
        <v>371</v>
      </c>
      <c r="G275">
        <v>22512</v>
      </c>
      <c r="H275" t="s">
        <v>328</v>
      </c>
      <c r="I275" s="120">
        <v>143</v>
      </c>
      <c r="J275" s="120">
        <v>0</v>
      </c>
      <c r="K275" s="120">
        <v>0</v>
      </c>
      <c r="L275" s="120">
        <v>0</v>
      </c>
      <c r="M275" s="120">
        <v>0</v>
      </c>
      <c r="N275" s="120">
        <v>225</v>
      </c>
      <c r="O275" s="121">
        <f t="shared" si="6"/>
        <v>368</v>
      </c>
      <c r="P275" s="120">
        <v>368</v>
      </c>
      <c r="Q275" s="120">
        <v>272.32</v>
      </c>
      <c r="R275" s="120">
        <v>1542</v>
      </c>
      <c r="S275" s="120">
        <v>0</v>
      </c>
      <c r="T275" s="120">
        <v>0</v>
      </c>
      <c r="U275" s="120">
        <v>23</v>
      </c>
      <c r="V275" s="120">
        <v>122</v>
      </c>
      <c r="W275" s="120">
        <v>25</v>
      </c>
      <c r="X275" s="120">
        <v>0</v>
      </c>
      <c r="Y275" s="120">
        <v>175</v>
      </c>
      <c r="Z275" s="120">
        <v>122</v>
      </c>
      <c r="AA275" s="122">
        <v>1013.9562596279669</v>
      </c>
      <c r="AB275" s="120">
        <v>0</v>
      </c>
      <c r="AC275" s="120">
        <v>0</v>
      </c>
      <c r="AD275" s="120">
        <v>385</v>
      </c>
      <c r="AE275" s="120">
        <v>0</v>
      </c>
      <c r="AF275" s="120">
        <v>0</v>
      </c>
      <c r="AG275" s="120">
        <v>12</v>
      </c>
      <c r="AH275" s="120">
        <v>66</v>
      </c>
      <c r="AI275" s="120">
        <v>18</v>
      </c>
      <c r="AJ275" s="120">
        <v>0</v>
      </c>
      <c r="AK275" s="120">
        <v>8</v>
      </c>
      <c r="AL275" s="120">
        <v>29</v>
      </c>
      <c r="AM275" s="131">
        <v>403</v>
      </c>
    </row>
    <row r="276" spans="1:39" ht="15.75" x14ac:dyDescent="0.25">
      <c r="A276">
        <v>261</v>
      </c>
      <c r="B276" t="s">
        <v>7</v>
      </c>
      <c r="C276" t="s">
        <v>287</v>
      </c>
      <c r="D276" t="s">
        <v>288</v>
      </c>
      <c r="E276" t="s">
        <v>369</v>
      </c>
      <c r="F276" t="s">
        <v>370</v>
      </c>
      <c r="G276">
        <v>18037</v>
      </c>
      <c r="H276" t="s">
        <v>328</v>
      </c>
      <c r="I276" s="120">
        <v>189</v>
      </c>
      <c r="J276" s="120">
        <v>0</v>
      </c>
      <c r="K276" s="120">
        <v>0</v>
      </c>
      <c r="L276" s="120">
        <v>0</v>
      </c>
      <c r="M276" s="120">
        <v>0</v>
      </c>
      <c r="N276" s="120">
        <v>180</v>
      </c>
      <c r="O276" s="121">
        <f t="shared" si="6"/>
        <v>369</v>
      </c>
      <c r="P276" s="120">
        <v>369</v>
      </c>
      <c r="Q276" s="120">
        <v>73.800000000000011</v>
      </c>
      <c r="R276" s="120">
        <v>1309</v>
      </c>
      <c r="S276" s="120">
        <v>0</v>
      </c>
      <c r="T276" s="120">
        <v>0</v>
      </c>
      <c r="U276" s="120">
        <v>18</v>
      </c>
      <c r="V276" s="120">
        <v>37</v>
      </c>
      <c r="W276" s="120">
        <v>187</v>
      </c>
      <c r="X276" s="120">
        <v>0</v>
      </c>
      <c r="Y276" s="120">
        <v>196</v>
      </c>
      <c r="Z276" s="120">
        <v>132</v>
      </c>
      <c r="AA276" s="122">
        <v>885.24857464676757</v>
      </c>
      <c r="AB276" s="120">
        <v>0</v>
      </c>
      <c r="AC276" s="120">
        <v>0</v>
      </c>
      <c r="AD276" s="120">
        <v>327</v>
      </c>
      <c r="AE276" s="120">
        <v>0</v>
      </c>
      <c r="AF276" s="120">
        <v>0</v>
      </c>
      <c r="AG276" s="120">
        <v>10</v>
      </c>
      <c r="AH276" s="120">
        <v>20</v>
      </c>
      <c r="AI276" s="120">
        <v>135</v>
      </c>
      <c r="AJ276" s="120">
        <v>0</v>
      </c>
      <c r="AK276" s="120">
        <v>10</v>
      </c>
      <c r="AL276" s="120">
        <v>29</v>
      </c>
      <c r="AM276" s="131">
        <v>389</v>
      </c>
    </row>
    <row r="277" spans="1:39" ht="15.75" x14ac:dyDescent="0.25">
      <c r="A277">
        <v>262</v>
      </c>
      <c r="B277" t="s">
        <v>7</v>
      </c>
      <c r="C277" t="s">
        <v>287</v>
      </c>
      <c r="D277" t="s">
        <v>288</v>
      </c>
      <c r="E277" t="s">
        <v>373</v>
      </c>
      <c r="F277" t="s">
        <v>370</v>
      </c>
      <c r="G277">
        <v>13720</v>
      </c>
      <c r="H277" t="s">
        <v>328</v>
      </c>
      <c r="I277" s="120">
        <v>128</v>
      </c>
      <c r="J277" s="120">
        <v>0</v>
      </c>
      <c r="K277" s="120">
        <v>0</v>
      </c>
      <c r="L277" s="120">
        <v>0</v>
      </c>
      <c r="M277" s="120">
        <v>0</v>
      </c>
      <c r="N277" s="120">
        <v>137</v>
      </c>
      <c r="O277" s="121">
        <f t="shared" si="6"/>
        <v>265</v>
      </c>
      <c r="P277" s="120">
        <v>265</v>
      </c>
      <c r="Q277" s="120">
        <v>53</v>
      </c>
      <c r="R277" s="120">
        <v>980</v>
      </c>
      <c r="S277" s="120">
        <v>0</v>
      </c>
      <c r="T277" s="120">
        <v>0</v>
      </c>
      <c r="U277" s="120">
        <v>14</v>
      </c>
      <c r="V277" s="120">
        <v>27</v>
      </c>
      <c r="W277" s="120">
        <v>20</v>
      </c>
      <c r="X277" s="120">
        <v>0</v>
      </c>
      <c r="Y277" s="120">
        <v>137</v>
      </c>
      <c r="Z277" s="120">
        <v>93</v>
      </c>
      <c r="AA277" s="122">
        <v>658.88533070513984</v>
      </c>
      <c r="AB277" s="120">
        <v>0</v>
      </c>
      <c r="AC277" s="120">
        <v>0</v>
      </c>
      <c r="AD277" s="120">
        <v>245</v>
      </c>
      <c r="AE277" s="120">
        <v>0</v>
      </c>
      <c r="AF277" s="120">
        <v>0</v>
      </c>
      <c r="AG277" s="120">
        <v>7</v>
      </c>
      <c r="AH277" s="120">
        <v>14</v>
      </c>
      <c r="AI277" s="120">
        <v>14</v>
      </c>
      <c r="AJ277" s="120">
        <v>0</v>
      </c>
      <c r="AK277" s="120">
        <v>7</v>
      </c>
      <c r="AL277" s="120">
        <v>21</v>
      </c>
      <c r="AM277" s="131">
        <v>245</v>
      </c>
    </row>
    <row r="278" spans="1:39" ht="15.75" x14ac:dyDescent="0.25">
      <c r="A278">
        <v>263</v>
      </c>
      <c r="B278" t="s">
        <v>7</v>
      </c>
      <c r="C278" t="s">
        <v>287</v>
      </c>
      <c r="D278" t="s">
        <v>288</v>
      </c>
      <c r="E278" t="s">
        <v>369</v>
      </c>
      <c r="F278" t="s">
        <v>372</v>
      </c>
      <c r="G278">
        <v>2719</v>
      </c>
      <c r="H278" t="s">
        <v>328</v>
      </c>
      <c r="I278" s="120">
        <v>0</v>
      </c>
      <c r="J278" s="120">
        <v>0</v>
      </c>
      <c r="K278" s="120">
        <v>0</v>
      </c>
      <c r="L278" s="120">
        <v>0</v>
      </c>
      <c r="M278" s="120">
        <v>0</v>
      </c>
      <c r="N278" s="120">
        <v>27</v>
      </c>
      <c r="O278" s="121">
        <f t="shared" si="6"/>
        <v>27</v>
      </c>
      <c r="P278" s="120">
        <v>27</v>
      </c>
      <c r="Q278" s="120">
        <v>0</v>
      </c>
      <c r="R278" s="120">
        <v>169</v>
      </c>
      <c r="S278" s="120">
        <v>0</v>
      </c>
      <c r="T278" s="120">
        <v>0</v>
      </c>
      <c r="U278" s="120">
        <v>0</v>
      </c>
      <c r="V278" s="120">
        <v>0</v>
      </c>
      <c r="W278" s="120">
        <v>5</v>
      </c>
      <c r="X278" s="120">
        <v>0</v>
      </c>
      <c r="Y278" s="120">
        <v>0</v>
      </c>
      <c r="Z278" s="120">
        <v>7</v>
      </c>
      <c r="AA278" s="122">
        <v>104.8732570273807</v>
      </c>
      <c r="AB278" s="120">
        <v>0</v>
      </c>
      <c r="AC278" s="120">
        <v>0</v>
      </c>
      <c r="AD278" s="120">
        <v>42</v>
      </c>
      <c r="AE278" s="120">
        <v>0</v>
      </c>
      <c r="AF278" s="120">
        <v>0</v>
      </c>
      <c r="AG278" s="120">
        <v>0</v>
      </c>
      <c r="AH278" s="120">
        <v>0</v>
      </c>
      <c r="AI278" s="120">
        <v>4</v>
      </c>
      <c r="AJ278" s="120">
        <v>0</v>
      </c>
      <c r="AK278" s="120">
        <v>0</v>
      </c>
      <c r="AL278" s="120">
        <v>2</v>
      </c>
      <c r="AM278" s="131">
        <v>42</v>
      </c>
    </row>
    <row r="279" spans="1:39" ht="15.75" x14ac:dyDescent="0.25">
      <c r="A279">
        <v>264</v>
      </c>
      <c r="B279" t="s">
        <v>7</v>
      </c>
      <c r="C279" t="s">
        <v>287</v>
      </c>
      <c r="D279" t="s">
        <v>288</v>
      </c>
      <c r="E279" t="s">
        <v>373</v>
      </c>
      <c r="F279" t="s">
        <v>372</v>
      </c>
      <c r="G279">
        <v>1391</v>
      </c>
      <c r="H279" t="s">
        <v>328</v>
      </c>
      <c r="I279" s="120">
        <v>0</v>
      </c>
      <c r="J279" s="120">
        <v>0</v>
      </c>
      <c r="K279" s="120">
        <v>0</v>
      </c>
      <c r="L279" s="120">
        <v>0</v>
      </c>
      <c r="M279" s="120">
        <v>0</v>
      </c>
      <c r="N279" s="120">
        <v>14</v>
      </c>
      <c r="O279" s="121">
        <f t="shared" si="6"/>
        <v>14</v>
      </c>
      <c r="P279" s="120">
        <v>14</v>
      </c>
      <c r="Q279" s="120">
        <v>0</v>
      </c>
      <c r="R279" s="120">
        <v>87</v>
      </c>
      <c r="S279" s="120">
        <v>0</v>
      </c>
      <c r="T279" s="120">
        <v>0</v>
      </c>
      <c r="U279" s="120">
        <v>0</v>
      </c>
      <c r="V279" s="120">
        <v>0</v>
      </c>
      <c r="W279" s="120">
        <v>1</v>
      </c>
      <c r="X279" s="120">
        <v>0</v>
      </c>
      <c r="Y279" s="120">
        <v>0</v>
      </c>
      <c r="Z279" s="120">
        <v>4</v>
      </c>
      <c r="AA279" s="122">
        <v>53.727711152705766</v>
      </c>
      <c r="AB279" s="120">
        <v>0</v>
      </c>
      <c r="AC279" s="120">
        <v>0</v>
      </c>
      <c r="AD279" s="120">
        <v>22</v>
      </c>
      <c r="AE279" s="120">
        <v>0</v>
      </c>
      <c r="AF279" s="120">
        <v>0</v>
      </c>
      <c r="AG279" s="120">
        <v>0</v>
      </c>
      <c r="AH279" s="120">
        <v>0</v>
      </c>
      <c r="AI279" s="120">
        <v>1</v>
      </c>
      <c r="AJ279" s="120">
        <v>0</v>
      </c>
      <c r="AK279" s="120">
        <v>0</v>
      </c>
      <c r="AL279" s="120">
        <v>1</v>
      </c>
      <c r="AM279" s="131">
        <v>22</v>
      </c>
    </row>
    <row r="280" spans="1:39" ht="15.75" x14ac:dyDescent="0.25">
      <c r="A280">
        <v>265</v>
      </c>
      <c r="B280" t="s">
        <v>7</v>
      </c>
      <c r="C280" t="s">
        <v>289</v>
      </c>
      <c r="D280" t="s">
        <v>290</v>
      </c>
      <c r="E280" t="s">
        <v>369</v>
      </c>
      <c r="F280" t="s">
        <v>371</v>
      </c>
      <c r="G280">
        <v>103616</v>
      </c>
      <c r="H280" t="s">
        <v>328</v>
      </c>
      <c r="I280" s="120">
        <v>24000</v>
      </c>
      <c r="J280" s="120">
        <v>0</v>
      </c>
      <c r="K280" s="120">
        <v>0</v>
      </c>
      <c r="L280" s="120">
        <v>0</v>
      </c>
      <c r="M280" s="120">
        <v>0</v>
      </c>
      <c r="N280" s="120">
        <v>20723</v>
      </c>
      <c r="O280" s="121">
        <f t="shared" si="6"/>
        <v>44723</v>
      </c>
      <c r="P280" s="120">
        <v>44723</v>
      </c>
      <c r="Q280" s="120">
        <v>33095.020000000004</v>
      </c>
      <c r="R280" s="120">
        <v>10752</v>
      </c>
      <c r="S280" s="120">
        <v>15108</v>
      </c>
      <c r="T280" s="120">
        <v>0</v>
      </c>
      <c r="U280" s="120">
        <v>2072</v>
      </c>
      <c r="V280" s="120">
        <v>18872</v>
      </c>
      <c r="W280" s="120">
        <v>23345</v>
      </c>
      <c r="X280" s="120">
        <v>0</v>
      </c>
      <c r="Y280" s="120">
        <v>24217</v>
      </c>
      <c r="Z280" s="120">
        <v>13941</v>
      </c>
      <c r="AA280" s="122">
        <v>44722.820565731818</v>
      </c>
      <c r="AB280" s="120">
        <v>17889</v>
      </c>
      <c r="AC280" s="120">
        <v>8518</v>
      </c>
      <c r="AD280" s="120">
        <v>2688</v>
      </c>
      <c r="AE280" s="120">
        <v>7554</v>
      </c>
      <c r="AF280" s="120">
        <v>0</v>
      </c>
      <c r="AG280" s="120">
        <v>1119</v>
      </c>
      <c r="AH280" s="120">
        <v>13588</v>
      </c>
      <c r="AI280" s="120">
        <v>16808</v>
      </c>
      <c r="AJ280" s="120">
        <v>0</v>
      </c>
      <c r="AK280" s="120">
        <v>1211</v>
      </c>
      <c r="AL280" s="120">
        <v>11432</v>
      </c>
      <c r="AM280" s="131">
        <v>22113</v>
      </c>
    </row>
    <row r="281" spans="1:39" ht="15.75" x14ac:dyDescent="0.25">
      <c r="A281">
        <v>266</v>
      </c>
      <c r="B281" t="s">
        <v>7</v>
      </c>
      <c r="C281" t="s">
        <v>289</v>
      </c>
      <c r="D281" t="s">
        <v>290</v>
      </c>
      <c r="E281" t="s">
        <v>373</v>
      </c>
      <c r="F281" t="s">
        <v>371</v>
      </c>
      <c r="G281">
        <v>101350</v>
      </c>
      <c r="H281" t="s">
        <v>328</v>
      </c>
      <c r="I281" s="120">
        <v>15825</v>
      </c>
      <c r="J281" s="120">
        <v>0</v>
      </c>
      <c r="K281" s="120">
        <v>0</v>
      </c>
      <c r="L281" s="120">
        <v>0</v>
      </c>
      <c r="M281" s="120">
        <v>0</v>
      </c>
      <c r="N281" s="120">
        <v>20270</v>
      </c>
      <c r="O281" s="121">
        <f t="shared" si="6"/>
        <v>36095</v>
      </c>
      <c r="P281" s="120">
        <v>36095</v>
      </c>
      <c r="Q281" s="120">
        <v>26710.3</v>
      </c>
      <c r="R281" s="120">
        <v>7090</v>
      </c>
      <c r="S281" s="120">
        <v>10952</v>
      </c>
      <c r="T281" s="120">
        <v>0</v>
      </c>
      <c r="U281" s="120">
        <v>2027</v>
      </c>
      <c r="V281" s="120">
        <v>13105</v>
      </c>
      <c r="W281" s="120">
        <v>2596</v>
      </c>
      <c r="X281" s="120">
        <v>0</v>
      </c>
      <c r="Y281" s="120">
        <v>17950</v>
      </c>
      <c r="Z281" s="120">
        <v>16604</v>
      </c>
      <c r="AA281" s="122">
        <v>36095.104222219248</v>
      </c>
      <c r="AB281" s="120">
        <v>14438</v>
      </c>
      <c r="AC281" s="120">
        <v>6017</v>
      </c>
      <c r="AD281" s="120">
        <v>1772</v>
      </c>
      <c r="AE281" s="120">
        <v>5476</v>
      </c>
      <c r="AF281" s="120">
        <v>0</v>
      </c>
      <c r="AG281" s="120">
        <v>1095</v>
      </c>
      <c r="AH281" s="120">
        <v>9435</v>
      </c>
      <c r="AI281" s="120">
        <v>1869</v>
      </c>
      <c r="AJ281" s="120">
        <v>0</v>
      </c>
      <c r="AK281" s="120">
        <v>897</v>
      </c>
      <c r="AL281" s="120">
        <v>13615</v>
      </c>
      <c r="AM281" s="131">
        <v>16084</v>
      </c>
    </row>
    <row r="282" spans="1:39" ht="15.75" x14ac:dyDescent="0.25">
      <c r="A282">
        <v>267</v>
      </c>
      <c r="B282" t="s">
        <v>7</v>
      </c>
      <c r="C282" t="s">
        <v>289</v>
      </c>
      <c r="D282" t="s">
        <v>290</v>
      </c>
      <c r="E282" t="s">
        <v>369</v>
      </c>
      <c r="F282" t="s">
        <v>370</v>
      </c>
      <c r="G282">
        <v>81203</v>
      </c>
      <c r="H282" t="s">
        <v>328</v>
      </c>
      <c r="I282" s="120">
        <v>20925</v>
      </c>
      <c r="J282" s="120">
        <v>0</v>
      </c>
      <c r="K282" s="120">
        <v>0</v>
      </c>
      <c r="L282" s="120">
        <v>0</v>
      </c>
      <c r="M282" s="120">
        <v>0</v>
      </c>
      <c r="N282" s="120">
        <v>16241</v>
      </c>
      <c r="O282" s="121">
        <f t="shared" si="6"/>
        <v>37166</v>
      </c>
      <c r="P282" s="120">
        <v>37166</v>
      </c>
      <c r="Q282" s="120">
        <v>5809.1</v>
      </c>
      <c r="R282" s="120">
        <v>9375</v>
      </c>
      <c r="S282" s="120">
        <v>12898</v>
      </c>
      <c r="T282" s="120">
        <v>0</v>
      </c>
      <c r="U282" s="120">
        <v>1624</v>
      </c>
      <c r="V282" s="120">
        <v>3716</v>
      </c>
      <c r="W282" s="120">
        <v>19988</v>
      </c>
      <c r="X282" s="120">
        <v>0</v>
      </c>
      <c r="Y282" s="120">
        <v>20566</v>
      </c>
      <c r="Z282" s="120">
        <v>17097</v>
      </c>
      <c r="AA282" s="122">
        <v>37165.830561845934</v>
      </c>
      <c r="AB282" s="120">
        <v>14866</v>
      </c>
      <c r="AC282" s="120">
        <v>1250</v>
      </c>
      <c r="AD282" s="120">
        <v>2344</v>
      </c>
      <c r="AE282" s="120">
        <v>6449</v>
      </c>
      <c r="AF282" s="120">
        <v>0</v>
      </c>
      <c r="AG282" s="120">
        <v>877</v>
      </c>
      <c r="AH282" s="120">
        <v>2676</v>
      </c>
      <c r="AI282" s="120">
        <v>14392</v>
      </c>
      <c r="AJ282" s="120">
        <v>0</v>
      </c>
      <c r="AK282" s="120">
        <v>1029</v>
      </c>
      <c r="AL282" s="120">
        <v>14019</v>
      </c>
      <c r="AM282" s="131">
        <v>18549</v>
      </c>
    </row>
    <row r="283" spans="1:39" ht="15.75" x14ac:dyDescent="0.25">
      <c r="A283">
        <v>268</v>
      </c>
      <c r="B283" t="s">
        <v>7</v>
      </c>
      <c r="C283" t="s">
        <v>289</v>
      </c>
      <c r="D283" t="s">
        <v>290</v>
      </c>
      <c r="E283" t="s">
        <v>373</v>
      </c>
      <c r="F283" t="s">
        <v>370</v>
      </c>
      <c r="G283">
        <v>61767</v>
      </c>
      <c r="H283" t="s">
        <v>328</v>
      </c>
      <c r="I283" s="120">
        <v>14250</v>
      </c>
      <c r="J283" s="120">
        <v>0</v>
      </c>
      <c r="K283" s="120">
        <v>0</v>
      </c>
      <c r="L283" s="120">
        <v>0</v>
      </c>
      <c r="M283" s="120">
        <v>0</v>
      </c>
      <c r="N283" s="120">
        <v>12353</v>
      </c>
      <c r="O283" s="121">
        <f t="shared" si="6"/>
        <v>26603</v>
      </c>
      <c r="P283" s="120">
        <v>26603</v>
      </c>
      <c r="Q283" s="120">
        <v>4085.3</v>
      </c>
      <c r="R283" s="120">
        <v>6384</v>
      </c>
      <c r="S283" s="120">
        <v>8978</v>
      </c>
      <c r="T283" s="120">
        <v>0</v>
      </c>
      <c r="U283" s="120">
        <v>1235</v>
      </c>
      <c r="V283" s="120">
        <v>2660</v>
      </c>
      <c r="W283" s="120">
        <v>2043</v>
      </c>
      <c r="X283" s="120">
        <v>0</v>
      </c>
      <c r="Y283" s="120">
        <v>14394</v>
      </c>
      <c r="Z283" s="120">
        <v>12237</v>
      </c>
      <c r="AA283" s="122">
        <v>26602.969381875679</v>
      </c>
      <c r="AB283" s="120">
        <v>10641</v>
      </c>
      <c r="AC283" s="120">
        <v>850</v>
      </c>
      <c r="AD283" s="120">
        <v>1596</v>
      </c>
      <c r="AE283" s="120">
        <v>4489</v>
      </c>
      <c r="AF283" s="120">
        <v>0</v>
      </c>
      <c r="AG283" s="120">
        <v>667</v>
      </c>
      <c r="AH283" s="120">
        <v>1915</v>
      </c>
      <c r="AI283" s="120">
        <v>1471</v>
      </c>
      <c r="AJ283" s="120">
        <v>0</v>
      </c>
      <c r="AK283" s="120">
        <v>719</v>
      </c>
      <c r="AL283" s="120">
        <v>10035</v>
      </c>
      <c r="AM283" s="131">
        <v>10641</v>
      </c>
    </row>
    <row r="284" spans="1:39" ht="15.75" x14ac:dyDescent="0.25">
      <c r="A284">
        <v>269</v>
      </c>
      <c r="B284" t="s">
        <v>7</v>
      </c>
      <c r="C284" t="s">
        <v>289</v>
      </c>
      <c r="D284" t="s">
        <v>290</v>
      </c>
      <c r="E284" t="s">
        <v>369</v>
      </c>
      <c r="F284" t="s">
        <v>372</v>
      </c>
      <c r="G284">
        <v>12241</v>
      </c>
      <c r="H284" t="s">
        <v>328</v>
      </c>
      <c r="I284" s="120">
        <v>0</v>
      </c>
      <c r="J284" s="120">
        <v>0</v>
      </c>
      <c r="K284" s="120">
        <v>0</v>
      </c>
      <c r="L284" s="120">
        <v>0</v>
      </c>
      <c r="M284" s="120">
        <v>0</v>
      </c>
      <c r="N284" s="120">
        <v>2448</v>
      </c>
      <c r="O284" s="121">
        <f t="shared" si="6"/>
        <v>2448</v>
      </c>
      <c r="P284" s="120">
        <v>2448</v>
      </c>
      <c r="Q284" s="120">
        <v>0</v>
      </c>
      <c r="R284" s="120">
        <v>0</v>
      </c>
      <c r="S284" s="120">
        <v>367</v>
      </c>
      <c r="T284" s="120">
        <v>0</v>
      </c>
      <c r="U284" s="120">
        <v>0</v>
      </c>
      <c r="V284" s="120">
        <v>0</v>
      </c>
      <c r="W284" s="120">
        <v>490</v>
      </c>
      <c r="X284" s="120">
        <v>0</v>
      </c>
      <c r="Y284" s="120">
        <v>0</v>
      </c>
      <c r="Z284" s="120">
        <v>1126</v>
      </c>
      <c r="AA284" s="122">
        <v>2448.2035669779843</v>
      </c>
      <c r="AB284" s="120">
        <v>979</v>
      </c>
      <c r="AC284" s="120">
        <v>0</v>
      </c>
      <c r="AD284" s="120">
        <v>0</v>
      </c>
      <c r="AE284" s="120">
        <v>184</v>
      </c>
      <c r="AF284" s="120">
        <v>0</v>
      </c>
      <c r="AG284" s="120">
        <v>0</v>
      </c>
      <c r="AH284" s="120">
        <v>0</v>
      </c>
      <c r="AI284" s="120">
        <v>353</v>
      </c>
      <c r="AJ284" s="120">
        <v>0</v>
      </c>
      <c r="AK284" s="120">
        <v>0</v>
      </c>
      <c r="AL284" s="120">
        <v>923</v>
      </c>
      <c r="AM284" s="131">
        <v>979</v>
      </c>
    </row>
    <row r="285" spans="1:39" ht="15.75" x14ac:dyDescent="0.25">
      <c r="A285">
        <v>270</v>
      </c>
      <c r="B285" t="s">
        <v>7</v>
      </c>
      <c r="C285" t="s">
        <v>289</v>
      </c>
      <c r="D285" t="s">
        <v>290</v>
      </c>
      <c r="E285" t="s">
        <v>373</v>
      </c>
      <c r="F285" t="s">
        <v>372</v>
      </c>
      <c r="G285">
        <v>6263</v>
      </c>
      <c r="H285" t="s">
        <v>328</v>
      </c>
      <c r="I285" s="120">
        <v>0</v>
      </c>
      <c r="J285" s="120">
        <v>0</v>
      </c>
      <c r="K285" s="120">
        <v>0</v>
      </c>
      <c r="L285" s="120">
        <v>0</v>
      </c>
      <c r="M285" s="120">
        <v>0</v>
      </c>
      <c r="N285" s="120">
        <v>1253</v>
      </c>
      <c r="O285" s="121">
        <f t="shared" si="6"/>
        <v>1253</v>
      </c>
      <c r="P285" s="120">
        <v>1253</v>
      </c>
      <c r="Q285" s="120">
        <v>0</v>
      </c>
      <c r="R285" s="120">
        <v>0</v>
      </c>
      <c r="S285" s="120">
        <v>188</v>
      </c>
      <c r="T285" s="120">
        <v>0</v>
      </c>
      <c r="U285" s="120">
        <v>0</v>
      </c>
      <c r="V285" s="120">
        <v>0</v>
      </c>
      <c r="W285" s="120">
        <v>63</v>
      </c>
      <c r="X285" s="120">
        <v>0</v>
      </c>
      <c r="Y285" s="120">
        <v>0</v>
      </c>
      <c r="Z285" s="120">
        <v>576</v>
      </c>
      <c r="AA285" s="122">
        <v>1253.0717013493415</v>
      </c>
      <c r="AB285" s="120">
        <v>501</v>
      </c>
      <c r="AC285" s="120">
        <v>0</v>
      </c>
      <c r="AD285" s="120">
        <v>0</v>
      </c>
      <c r="AE285" s="120">
        <v>94</v>
      </c>
      <c r="AF285" s="120">
        <v>0</v>
      </c>
      <c r="AG285" s="120">
        <v>0</v>
      </c>
      <c r="AH285" s="120">
        <v>0</v>
      </c>
      <c r="AI285" s="120">
        <v>45</v>
      </c>
      <c r="AJ285" s="120">
        <v>0</v>
      </c>
      <c r="AK285" s="120">
        <v>0</v>
      </c>
      <c r="AL285" s="120">
        <v>421</v>
      </c>
      <c r="AM285" s="131">
        <v>501</v>
      </c>
    </row>
    <row r="286" spans="1:39" ht="15.75" x14ac:dyDescent="0.25">
      <c r="A286">
        <v>271</v>
      </c>
      <c r="B286" t="s">
        <v>7</v>
      </c>
      <c r="C286" t="s">
        <v>291</v>
      </c>
      <c r="D286" t="s">
        <v>292</v>
      </c>
      <c r="E286" t="s">
        <v>369</v>
      </c>
      <c r="F286" t="s">
        <v>371</v>
      </c>
      <c r="G286">
        <v>103671</v>
      </c>
      <c r="H286" t="s">
        <v>328</v>
      </c>
      <c r="I286" s="120">
        <v>6400</v>
      </c>
      <c r="J286" s="120">
        <v>0</v>
      </c>
      <c r="K286" s="120">
        <v>0</v>
      </c>
      <c r="L286" s="120">
        <v>0</v>
      </c>
      <c r="M286" s="120">
        <v>0</v>
      </c>
      <c r="N286" s="120">
        <v>10367</v>
      </c>
      <c r="O286" s="121">
        <f t="shared" si="6"/>
        <v>16767</v>
      </c>
      <c r="P286" s="120">
        <v>16767</v>
      </c>
      <c r="Q286" s="120">
        <v>12407.58</v>
      </c>
      <c r="R286" s="120">
        <v>9515</v>
      </c>
      <c r="S286" s="120">
        <v>4755</v>
      </c>
      <c r="T286" s="120">
        <v>0</v>
      </c>
      <c r="U286" s="120">
        <v>1037</v>
      </c>
      <c r="V286" s="120">
        <v>5517</v>
      </c>
      <c r="W286" s="120">
        <v>7193</v>
      </c>
      <c r="X286" s="120">
        <v>0</v>
      </c>
      <c r="Y286" s="120">
        <v>7910</v>
      </c>
      <c r="Z286" s="120">
        <v>4192</v>
      </c>
      <c r="AA286" s="122">
        <v>16767.123865006026</v>
      </c>
      <c r="AB286" s="120">
        <v>0</v>
      </c>
      <c r="AC286" s="120">
        <v>2397</v>
      </c>
      <c r="AD286" s="120">
        <v>2379</v>
      </c>
      <c r="AE286" s="120">
        <v>2378</v>
      </c>
      <c r="AF286" s="120">
        <v>0</v>
      </c>
      <c r="AG286" s="120">
        <v>560</v>
      </c>
      <c r="AH286" s="120">
        <v>2979</v>
      </c>
      <c r="AI286" s="120">
        <v>5179</v>
      </c>
      <c r="AJ286" s="120">
        <v>0</v>
      </c>
      <c r="AK286" s="120">
        <v>396</v>
      </c>
      <c r="AL286" s="120">
        <v>1341</v>
      </c>
      <c r="AM286" s="131">
        <v>5179</v>
      </c>
    </row>
    <row r="287" spans="1:39" ht="15.75" x14ac:dyDescent="0.25">
      <c r="A287">
        <v>272</v>
      </c>
      <c r="B287" t="s">
        <v>7</v>
      </c>
      <c r="C287" t="s">
        <v>291</v>
      </c>
      <c r="D287" t="s">
        <v>292</v>
      </c>
      <c r="E287" t="s">
        <v>373</v>
      </c>
      <c r="F287" t="s">
        <v>371</v>
      </c>
      <c r="G287">
        <v>101404</v>
      </c>
      <c r="H287" t="s">
        <v>328</v>
      </c>
      <c r="I287" s="120">
        <v>4219</v>
      </c>
      <c r="J287" s="120">
        <v>0</v>
      </c>
      <c r="K287" s="120">
        <v>0</v>
      </c>
      <c r="L287" s="120">
        <v>0</v>
      </c>
      <c r="M287" s="120">
        <v>0</v>
      </c>
      <c r="N287" s="120">
        <v>10140</v>
      </c>
      <c r="O287" s="121">
        <f t="shared" si="6"/>
        <v>14359</v>
      </c>
      <c r="P287" s="120">
        <v>14359</v>
      </c>
      <c r="Q287" s="120">
        <v>10625.66</v>
      </c>
      <c r="R287" s="120">
        <v>7265</v>
      </c>
      <c r="S287" s="120">
        <v>3631</v>
      </c>
      <c r="T287" s="120">
        <v>0</v>
      </c>
      <c r="U287" s="120">
        <v>1014</v>
      </c>
      <c r="V287" s="120">
        <v>3967</v>
      </c>
      <c r="W287" s="120">
        <v>929</v>
      </c>
      <c r="X287" s="120">
        <v>0</v>
      </c>
      <c r="Y287" s="120">
        <v>6206</v>
      </c>
      <c r="Z287" s="120">
        <v>3590</v>
      </c>
      <c r="AA287" s="122">
        <v>14359.27858577742</v>
      </c>
      <c r="AB287" s="120">
        <v>0</v>
      </c>
      <c r="AC287" s="120">
        <v>1893</v>
      </c>
      <c r="AD287" s="120">
        <v>1817</v>
      </c>
      <c r="AE287" s="120">
        <v>1816</v>
      </c>
      <c r="AF287" s="120">
        <v>0</v>
      </c>
      <c r="AG287" s="120">
        <v>548</v>
      </c>
      <c r="AH287" s="120">
        <v>2143</v>
      </c>
      <c r="AI287" s="120">
        <v>669</v>
      </c>
      <c r="AJ287" s="120">
        <v>0</v>
      </c>
      <c r="AK287" s="120">
        <v>310</v>
      </c>
      <c r="AL287" s="120">
        <v>1149</v>
      </c>
      <c r="AM287" s="131">
        <v>2595</v>
      </c>
    </row>
    <row r="288" spans="1:39" ht="15.75" x14ac:dyDescent="0.25">
      <c r="A288">
        <v>273</v>
      </c>
      <c r="B288" t="s">
        <v>7</v>
      </c>
      <c r="C288" t="s">
        <v>291</v>
      </c>
      <c r="D288" t="s">
        <v>292</v>
      </c>
      <c r="E288" t="s">
        <v>369</v>
      </c>
      <c r="F288" t="s">
        <v>370</v>
      </c>
      <c r="G288">
        <v>81246</v>
      </c>
      <c r="H288" t="s">
        <v>328</v>
      </c>
      <c r="I288" s="120">
        <v>5580</v>
      </c>
      <c r="J288" s="120">
        <v>0</v>
      </c>
      <c r="K288" s="120">
        <v>0</v>
      </c>
      <c r="L288" s="120">
        <v>0</v>
      </c>
      <c r="M288" s="120">
        <v>0</v>
      </c>
      <c r="N288" s="120">
        <v>8125</v>
      </c>
      <c r="O288" s="121">
        <f t="shared" si="6"/>
        <v>13705</v>
      </c>
      <c r="P288" s="120">
        <v>13705</v>
      </c>
      <c r="Q288" s="120">
        <v>2741</v>
      </c>
      <c r="R288" s="120">
        <v>8021</v>
      </c>
      <c r="S288" s="120">
        <v>4009</v>
      </c>
      <c r="T288" s="120">
        <v>0</v>
      </c>
      <c r="U288" s="120">
        <v>813</v>
      </c>
      <c r="V288" s="120">
        <v>1370</v>
      </c>
      <c r="W288" s="120">
        <v>6089</v>
      </c>
      <c r="X288" s="120">
        <v>0</v>
      </c>
      <c r="Y288" s="120">
        <v>6622</v>
      </c>
      <c r="Z288" s="120">
        <v>3426</v>
      </c>
      <c r="AA288" s="122">
        <v>13705.185456006428</v>
      </c>
      <c r="AB288" s="120">
        <v>0</v>
      </c>
      <c r="AC288" s="120">
        <v>1200</v>
      </c>
      <c r="AD288" s="120">
        <v>2005</v>
      </c>
      <c r="AE288" s="120">
        <v>2004</v>
      </c>
      <c r="AF288" s="120">
        <v>0</v>
      </c>
      <c r="AG288" s="120">
        <v>439</v>
      </c>
      <c r="AH288" s="120">
        <v>740</v>
      </c>
      <c r="AI288" s="120">
        <v>4384</v>
      </c>
      <c r="AJ288" s="120">
        <v>0</v>
      </c>
      <c r="AK288" s="120">
        <v>331</v>
      </c>
      <c r="AL288" s="120">
        <v>1096</v>
      </c>
      <c r="AM288" s="131">
        <v>4384</v>
      </c>
    </row>
    <row r="289" spans="1:39" ht="15.75" x14ac:dyDescent="0.25">
      <c r="A289">
        <v>274</v>
      </c>
      <c r="B289" t="s">
        <v>7</v>
      </c>
      <c r="C289" t="s">
        <v>291</v>
      </c>
      <c r="D289" t="s">
        <v>292</v>
      </c>
      <c r="E289" t="s">
        <v>373</v>
      </c>
      <c r="F289" t="s">
        <v>370</v>
      </c>
      <c r="G289">
        <v>61800</v>
      </c>
      <c r="H289" t="s">
        <v>328</v>
      </c>
      <c r="I289" s="120">
        <v>3801</v>
      </c>
      <c r="J289" s="120">
        <v>0</v>
      </c>
      <c r="K289" s="120">
        <v>0</v>
      </c>
      <c r="L289" s="120">
        <v>0</v>
      </c>
      <c r="M289" s="120">
        <v>0</v>
      </c>
      <c r="N289" s="120">
        <v>6180</v>
      </c>
      <c r="O289" s="121">
        <f t="shared" si="6"/>
        <v>9981</v>
      </c>
      <c r="P289" s="120">
        <v>9981</v>
      </c>
      <c r="Q289" s="120">
        <v>1996.2</v>
      </c>
      <c r="R289" s="120">
        <v>5658</v>
      </c>
      <c r="S289" s="120">
        <v>2827</v>
      </c>
      <c r="T289" s="120">
        <v>0</v>
      </c>
      <c r="U289" s="120">
        <v>618</v>
      </c>
      <c r="V289" s="120">
        <v>998</v>
      </c>
      <c r="W289" s="120">
        <v>689</v>
      </c>
      <c r="X289" s="120">
        <v>0</v>
      </c>
      <c r="Y289" s="120">
        <v>4705</v>
      </c>
      <c r="Z289" s="120">
        <v>2495</v>
      </c>
      <c r="AA289" s="122">
        <v>9980.8153341368688</v>
      </c>
      <c r="AB289" s="120">
        <v>0</v>
      </c>
      <c r="AC289" s="120">
        <v>800</v>
      </c>
      <c r="AD289" s="120">
        <v>1414</v>
      </c>
      <c r="AE289" s="120">
        <v>1414</v>
      </c>
      <c r="AF289" s="120">
        <v>0</v>
      </c>
      <c r="AG289" s="120">
        <v>334</v>
      </c>
      <c r="AH289" s="120">
        <v>539</v>
      </c>
      <c r="AI289" s="120">
        <v>496</v>
      </c>
      <c r="AJ289" s="120">
        <v>0</v>
      </c>
      <c r="AK289" s="120">
        <v>236</v>
      </c>
      <c r="AL289" s="120">
        <v>798</v>
      </c>
      <c r="AM289" s="131">
        <v>1450</v>
      </c>
    </row>
    <row r="290" spans="1:39" ht="15.75" x14ac:dyDescent="0.25">
      <c r="A290">
        <v>275</v>
      </c>
      <c r="B290" t="s">
        <v>7</v>
      </c>
      <c r="C290" t="s">
        <v>291</v>
      </c>
      <c r="D290" t="s">
        <v>292</v>
      </c>
      <c r="E290" t="s">
        <v>369</v>
      </c>
      <c r="F290" t="s">
        <v>372</v>
      </c>
      <c r="G290">
        <v>12248</v>
      </c>
      <c r="H290" t="s">
        <v>328</v>
      </c>
      <c r="I290" s="120">
        <v>0</v>
      </c>
      <c r="J290" s="120">
        <v>0</v>
      </c>
      <c r="K290" s="120">
        <v>0</v>
      </c>
      <c r="L290" s="120">
        <v>0</v>
      </c>
      <c r="M290" s="120">
        <v>0</v>
      </c>
      <c r="N290" s="120">
        <v>1225</v>
      </c>
      <c r="O290" s="121">
        <f t="shared" si="6"/>
        <v>1225</v>
      </c>
      <c r="P290" s="120">
        <v>1225</v>
      </c>
      <c r="Q290" s="120">
        <v>0</v>
      </c>
      <c r="R290" s="120">
        <v>368</v>
      </c>
      <c r="S290" s="120">
        <v>184</v>
      </c>
      <c r="T290" s="120">
        <v>0</v>
      </c>
      <c r="U290" s="120">
        <v>0</v>
      </c>
      <c r="V290" s="120">
        <v>0</v>
      </c>
      <c r="W290" s="120">
        <v>245</v>
      </c>
      <c r="X290" s="120">
        <v>0</v>
      </c>
      <c r="Y290" s="120">
        <v>0</v>
      </c>
      <c r="Z290" s="120">
        <v>306</v>
      </c>
      <c r="AA290" s="122">
        <v>1224.5717021561536</v>
      </c>
      <c r="AB290" s="120">
        <v>0</v>
      </c>
      <c r="AC290" s="120">
        <v>0</v>
      </c>
      <c r="AD290" s="120">
        <v>92</v>
      </c>
      <c r="AE290" s="120">
        <v>92</v>
      </c>
      <c r="AF290" s="120">
        <v>0</v>
      </c>
      <c r="AG290" s="120">
        <v>0</v>
      </c>
      <c r="AH290" s="120">
        <v>0</v>
      </c>
      <c r="AI290" s="120">
        <v>176</v>
      </c>
      <c r="AJ290" s="120">
        <v>0</v>
      </c>
      <c r="AK290" s="120">
        <v>0</v>
      </c>
      <c r="AL290" s="120">
        <v>98</v>
      </c>
      <c r="AM290" s="131">
        <v>176</v>
      </c>
    </row>
    <row r="291" spans="1:39" ht="15.75" x14ac:dyDescent="0.25">
      <c r="A291">
        <v>276</v>
      </c>
      <c r="B291" t="s">
        <v>7</v>
      </c>
      <c r="C291" t="s">
        <v>291</v>
      </c>
      <c r="D291" t="s">
        <v>292</v>
      </c>
      <c r="E291" t="s">
        <v>373</v>
      </c>
      <c r="F291" t="s">
        <v>372</v>
      </c>
      <c r="G291">
        <v>6266</v>
      </c>
      <c r="H291" t="s">
        <v>328</v>
      </c>
      <c r="I291" s="120">
        <v>0</v>
      </c>
      <c r="J291" s="120">
        <v>0</v>
      </c>
      <c r="K291" s="120">
        <v>0</v>
      </c>
      <c r="L291" s="120">
        <v>0</v>
      </c>
      <c r="M291" s="120">
        <v>0</v>
      </c>
      <c r="N291" s="120">
        <v>627</v>
      </c>
      <c r="O291" s="121">
        <f t="shared" si="6"/>
        <v>627</v>
      </c>
      <c r="P291" s="120">
        <v>627</v>
      </c>
      <c r="Q291" s="120">
        <v>0</v>
      </c>
      <c r="R291" s="120">
        <v>188</v>
      </c>
      <c r="S291" s="120">
        <v>94</v>
      </c>
      <c r="T291" s="120">
        <v>0</v>
      </c>
      <c r="U291" s="120">
        <v>0</v>
      </c>
      <c r="V291" s="120">
        <v>0</v>
      </c>
      <c r="W291" s="120">
        <v>31</v>
      </c>
      <c r="X291" s="120">
        <v>0</v>
      </c>
      <c r="Y291" s="120">
        <v>0</v>
      </c>
      <c r="Z291" s="120">
        <v>157</v>
      </c>
      <c r="AA291" s="122">
        <v>626.52505691710201</v>
      </c>
      <c r="AB291" s="120">
        <v>0</v>
      </c>
      <c r="AC291" s="120">
        <v>0</v>
      </c>
      <c r="AD291" s="120">
        <v>47</v>
      </c>
      <c r="AE291" s="120">
        <v>47</v>
      </c>
      <c r="AF291" s="120">
        <v>0</v>
      </c>
      <c r="AG291" s="120">
        <v>0</v>
      </c>
      <c r="AH291" s="120">
        <v>0</v>
      </c>
      <c r="AI291" s="120">
        <v>23</v>
      </c>
      <c r="AJ291" s="120">
        <v>0</v>
      </c>
      <c r="AK291" s="120">
        <v>0</v>
      </c>
      <c r="AL291" s="120">
        <v>50</v>
      </c>
      <c r="AM291" s="131">
        <v>50</v>
      </c>
    </row>
    <row r="292" spans="1:39" ht="15.75" x14ac:dyDescent="0.25">
      <c r="A292">
        <v>277</v>
      </c>
      <c r="B292" t="s">
        <v>7</v>
      </c>
      <c r="C292" t="s">
        <v>293</v>
      </c>
      <c r="D292" t="s">
        <v>294</v>
      </c>
      <c r="E292" t="s">
        <v>369</v>
      </c>
      <c r="F292" t="s">
        <v>371</v>
      </c>
      <c r="G292">
        <v>32202</v>
      </c>
      <c r="H292" t="s">
        <v>328</v>
      </c>
      <c r="I292" s="120">
        <v>1289</v>
      </c>
      <c r="J292" s="120">
        <v>0</v>
      </c>
      <c r="K292" s="120">
        <v>0</v>
      </c>
      <c r="L292" s="120">
        <v>0</v>
      </c>
      <c r="M292" s="120">
        <v>0</v>
      </c>
      <c r="N292" s="120">
        <v>1610</v>
      </c>
      <c r="O292" s="121">
        <f t="shared" si="6"/>
        <v>2899</v>
      </c>
      <c r="P292" s="120">
        <v>2899</v>
      </c>
      <c r="Q292" s="120">
        <v>2145.2600000000002</v>
      </c>
      <c r="R292" s="120">
        <v>892</v>
      </c>
      <c r="S292" s="120">
        <v>0</v>
      </c>
      <c r="T292" s="120">
        <v>0</v>
      </c>
      <c r="U292" s="120">
        <v>161</v>
      </c>
      <c r="V292" s="120">
        <v>1063</v>
      </c>
      <c r="W292" s="120">
        <v>1353</v>
      </c>
      <c r="X292" s="120">
        <v>0</v>
      </c>
      <c r="Y292" s="120">
        <v>1450</v>
      </c>
      <c r="Z292" s="120">
        <v>724</v>
      </c>
      <c r="AA292" s="122">
        <v>2898.6291652293894</v>
      </c>
      <c r="AB292" s="120">
        <v>0</v>
      </c>
      <c r="AC292" s="120">
        <v>0</v>
      </c>
      <c r="AD292" s="120">
        <v>223</v>
      </c>
      <c r="AE292" s="120">
        <v>0</v>
      </c>
      <c r="AF292" s="120">
        <v>0</v>
      </c>
      <c r="AG292" s="120">
        <v>87</v>
      </c>
      <c r="AH292" s="120">
        <v>574</v>
      </c>
      <c r="AI292" s="120">
        <v>974</v>
      </c>
      <c r="AJ292" s="120">
        <v>0</v>
      </c>
      <c r="AK292" s="120">
        <v>72</v>
      </c>
      <c r="AL292" s="120">
        <v>232</v>
      </c>
      <c r="AM292" s="131">
        <v>974</v>
      </c>
    </row>
    <row r="293" spans="1:39" ht="15.75" x14ac:dyDescent="0.25">
      <c r="A293">
        <v>278</v>
      </c>
      <c r="B293" t="s">
        <v>7</v>
      </c>
      <c r="C293" t="s">
        <v>293</v>
      </c>
      <c r="D293" t="s">
        <v>294</v>
      </c>
      <c r="E293" t="s">
        <v>373</v>
      </c>
      <c r="F293" t="s">
        <v>371</v>
      </c>
      <c r="G293">
        <v>31498</v>
      </c>
      <c r="H293" t="s">
        <v>328</v>
      </c>
      <c r="I293" s="120">
        <v>850</v>
      </c>
      <c r="J293" s="120">
        <v>0</v>
      </c>
      <c r="K293" s="120">
        <v>0</v>
      </c>
      <c r="L293" s="120">
        <v>0</v>
      </c>
      <c r="M293" s="120">
        <v>0</v>
      </c>
      <c r="N293" s="120">
        <v>1575</v>
      </c>
      <c r="O293" s="121">
        <f t="shared" si="6"/>
        <v>2425</v>
      </c>
      <c r="P293" s="120">
        <v>2425</v>
      </c>
      <c r="Q293" s="120">
        <v>1794.5</v>
      </c>
      <c r="R293" s="120">
        <v>588</v>
      </c>
      <c r="S293" s="120">
        <v>0</v>
      </c>
      <c r="T293" s="120">
        <v>0</v>
      </c>
      <c r="U293" s="120">
        <v>158</v>
      </c>
      <c r="V293" s="120">
        <v>753</v>
      </c>
      <c r="W293" s="120">
        <v>164</v>
      </c>
      <c r="X293" s="120">
        <v>0</v>
      </c>
      <c r="Y293" s="120">
        <v>1110</v>
      </c>
      <c r="Z293" s="120">
        <v>606</v>
      </c>
      <c r="AA293" s="122">
        <v>2425.2563642635396</v>
      </c>
      <c r="AB293" s="120">
        <v>0</v>
      </c>
      <c r="AC293" s="120">
        <v>0</v>
      </c>
      <c r="AD293" s="120">
        <v>147</v>
      </c>
      <c r="AE293" s="120">
        <v>0</v>
      </c>
      <c r="AF293" s="120">
        <v>0</v>
      </c>
      <c r="AG293" s="120">
        <v>85</v>
      </c>
      <c r="AH293" s="120">
        <v>406</v>
      </c>
      <c r="AI293" s="120">
        <v>118</v>
      </c>
      <c r="AJ293" s="120">
        <v>0</v>
      </c>
      <c r="AK293" s="120">
        <v>56</v>
      </c>
      <c r="AL293" s="120">
        <v>194</v>
      </c>
      <c r="AM293" s="131">
        <v>447</v>
      </c>
    </row>
    <row r="294" spans="1:39" ht="15.75" x14ac:dyDescent="0.25">
      <c r="A294">
        <v>279</v>
      </c>
      <c r="B294" t="s">
        <v>7</v>
      </c>
      <c r="C294" t="s">
        <v>293</v>
      </c>
      <c r="D294" t="s">
        <v>294</v>
      </c>
      <c r="E294" t="s">
        <v>369</v>
      </c>
      <c r="F294" t="s">
        <v>370</v>
      </c>
      <c r="G294">
        <v>25236</v>
      </c>
      <c r="H294" t="s">
        <v>328</v>
      </c>
      <c r="I294" s="120">
        <v>1124</v>
      </c>
      <c r="J294" s="120">
        <v>0</v>
      </c>
      <c r="K294" s="120">
        <v>0</v>
      </c>
      <c r="L294" s="120">
        <v>0</v>
      </c>
      <c r="M294" s="120">
        <v>0</v>
      </c>
      <c r="N294" s="120">
        <v>1262</v>
      </c>
      <c r="O294" s="121">
        <f t="shared" si="6"/>
        <v>2386</v>
      </c>
      <c r="P294" s="120">
        <v>2386</v>
      </c>
      <c r="Q294" s="120">
        <v>477.20000000000005</v>
      </c>
      <c r="R294" s="120">
        <v>778</v>
      </c>
      <c r="S294" s="120">
        <v>0</v>
      </c>
      <c r="T294" s="120">
        <v>0</v>
      </c>
      <c r="U294" s="120">
        <v>126</v>
      </c>
      <c r="V294" s="120">
        <v>238</v>
      </c>
      <c r="W294" s="120">
        <v>1151</v>
      </c>
      <c r="X294" s="120">
        <v>0</v>
      </c>
      <c r="Y294" s="120">
        <v>1222</v>
      </c>
      <c r="Z294" s="120">
        <v>597</v>
      </c>
      <c r="AA294" s="122">
        <v>2385.972835460504</v>
      </c>
      <c r="AB294" s="120">
        <v>0</v>
      </c>
      <c r="AC294" s="120">
        <v>0</v>
      </c>
      <c r="AD294" s="120">
        <v>194</v>
      </c>
      <c r="AE294" s="120">
        <v>0</v>
      </c>
      <c r="AF294" s="120">
        <v>0</v>
      </c>
      <c r="AG294" s="120">
        <v>68</v>
      </c>
      <c r="AH294" s="120">
        <v>129</v>
      </c>
      <c r="AI294" s="120">
        <v>829</v>
      </c>
      <c r="AJ294" s="120">
        <v>0</v>
      </c>
      <c r="AK294" s="120">
        <v>61</v>
      </c>
      <c r="AL294" s="120">
        <v>191</v>
      </c>
      <c r="AM294" s="131">
        <v>829</v>
      </c>
    </row>
    <row r="295" spans="1:39" ht="15.75" x14ac:dyDescent="0.25">
      <c r="A295">
        <v>280</v>
      </c>
      <c r="B295" t="s">
        <v>7</v>
      </c>
      <c r="C295" t="s">
        <v>293</v>
      </c>
      <c r="D295" t="s">
        <v>294</v>
      </c>
      <c r="E295" t="s">
        <v>373</v>
      </c>
      <c r="F295" t="s">
        <v>370</v>
      </c>
      <c r="G295">
        <v>19196</v>
      </c>
      <c r="H295" t="s">
        <v>328</v>
      </c>
      <c r="I295" s="120">
        <v>766</v>
      </c>
      <c r="J295" s="120">
        <v>0</v>
      </c>
      <c r="K295" s="120">
        <v>0</v>
      </c>
      <c r="L295" s="120">
        <v>0</v>
      </c>
      <c r="M295" s="120">
        <v>0</v>
      </c>
      <c r="N295" s="120">
        <v>960</v>
      </c>
      <c r="O295" s="121">
        <f t="shared" si="6"/>
        <v>1726</v>
      </c>
      <c r="P295" s="120">
        <v>1726</v>
      </c>
      <c r="Q295" s="120">
        <v>345.20000000000005</v>
      </c>
      <c r="R295" s="120">
        <v>530</v>
      </c>
      <c r="S295" s="120">
        <v>0</v>
      </c>
      <c r="T295" s="120">
        <v>0</v>
      </c>
      <c r="U295" s="120">
        <v>96</v>
      </c>
      <c r="V295" s="120">
        <v>173</v>
      </c>
      <c r="W295" s="120">
        <v>125</v>
      </c>
      <c r="X295" s="120">
        <v>0</v>
      </c>
      <c r="Y295" s="120">
        <v>862</v>
      </c>
      <c r="Z295" s="120">
        <v>432</v>
      </c>
      <c r="AA295" s="122">
        <v>1726.4742669886168</v>
      </c>
      <c r="AB295" s="120">
        <v>0</v>
      </c>
      <c r="AC295" s="120">
        <v>0</v>
      </c>
      <c r="AD295" s="120">
        <v>133</v>
      </c>
      <c r="AE295" s="120">
        <v>0</v>
      </c>
      <c r="AF295" s="120">
        <v>0</v>
      </c>
      <c r="AG295" s="120">
        <v>52</v>
      </c>
      <c r="AH295" s="120">
        <v>93</v>
      </c>
      <c r="AI295" s="120">
        <v>90</v>
      </c>
      <c r="AJ295" s="120">
        <v>0</v>
      </c>
      <c r="AK295" s="120">
        <v>43</v>
      </c>
      <c r="AL295" s="120">
        <v>138</v>
      </c>
      <c r="AM295" s="131">
        <v>210</v>
      </c>
    </row>
    <row r="296" spans="1:39" ht="15.75" x14ac:dyDescent="0.25">
      <c r="A296">
        <v>281</v>
      </c>
      <c r="B296" t="s">
        <v>7</v>
      </c>
      <c r="C296" t="s">
        <v>293</v>
      </c>
      <c r="D296" t="s">
        <v>294</v>
      </c>
      <c r="E296" t="s">
        <v>369</v>
      </c>
      <c r="F296" t="s">
        <v>372</v>
      </c>
      <c r="G296">
        <v>3804</v>
      </c>
      <c r="H296" t="s">
        <v>328</v>
      </c>
      <c r="I296" s="120">
        <v>0</v>
      </c>
      <c r="J296" s="120">
        <v>0</v>
      </c>
      <c r="K296" s="120">
        <v>0</v>
      </c>
      <c r="L296" s="120">
        <v>0</v>
      </c>
      <c r="M296" s="120">
        <v>0</v>
      </c>
      <c r="N296" s="120">
        <v>190</v>
      </c>
      <c r="O296" s="121">
        <f t="shared" si="6"/>
        <v>190</v>
      </c>
      <c r="P296" s="120">
        <v>190</v>
      </c>
      <c r="Q296" s="120">
        <v>0</v>
      </c>
      <c r="R296" s="120">
        <v>0</v>
      </c>
      <c r="S296" s="120">
        <v>0</v>
      </c>
      <c r="T296" s="120">
        <v>0</v>
      </c>
      <c r="U296" s="120">
        <v>0</v>
      </c>
      <c r="V296" s="120">
        <v>0</v>
      </c>
      <c r="W296" s="120">
        <v>38</v>
      </c>
      <c r="X296" s="120">
        <v>0</v>
      </c>
      <c r="Y296" s="120">
        <v>0</v>
      </c>
      <c r="Z296" s="120">
        <v>48</v>
      </c>
      <c r="AA296" s="122">
        <v>189.54144532597448</v>
      </c>
      <c r="AB296" s="120">
        <v>0</v>
      </c>
      <c r="AC296" s="120">
        <v>0</v>
      </c>
      <c r="AD296" s="120">
        <v>0</v>
      </c>
      <c r="AE296" s="120">
        <v>0</v>
      </c>
      <c r="AF296" s="120">
        <v>0</v>
      </c>
      <c r="AG296" s="120">
        <v>0</v>
      </c>
      <c r="AH296" s="120">
        <v>0</v>
      </c>
      <c r="AI296" s="120">
        <v>27</v>
      </c>
      <c r="AJ296" s="120">
        <v>0</v>
      </c>
      <c r="AK296" s="120">
        <v>0</v>
      </c>
      <c r="AL296" s="120">
        <v>15</v>
      </c>
      <c r="AM296" s="131">
        <v>27</v>
      </c>
    </row>
    <row r="297" spans="1:39" ht="15.75" x14ac:dyDescent="0.25">
      <c r="A297">
        <v>282</v>
      </c>
      <c r="B297" t="s">
        <v>7</v>
      </c>
      <c r="C297" t="s">
        <v>293</v>
      </c>
      <c r="D297" t="s">
        <v>294</v>
      </c>
      <c r="E297" t="s">
        <v>373</v>
      </c>
      <c r="F297" t="s">
        <v>372</v>
      </c>
      <c r="G297">
        <v>1946</v>
      </c>
      <c r="H297" t="s">
        <v>328</v>
      </c>
      <c r="I297" s="120">
        <v>0</v>
      </c>
      <c r="J297" s="120">
        <v>0</v>
      </c>
      <c r="K297" s="120">
        <v>0</v>
      </c>
      <c r="L297" s="120">
        <v>0</v>
      </c>
      <c r="M297" s="120">
        <v>0</v>
      </c>
      <c r="N297" s="120">
        <v>97</v>
      </c>
      <c r="O297" s="121">
        <f t="shared" si="6"/>
        <v>97</v>
      </c>
      <c r="P297" s="120">
        <v>97</v>
      </c>
      <c r="Q297" s="120">
        <v>0</v>
      </c>
      <c r="R297" s="120">
        <v>0</v>
      </c>
      <c r="S297" s="120">
        <v>0</v>
      </c>
      <c r="T297" s="120">
        <v>0</v>
      </c>
      <c r="U297" s="120">
        <v>0</v>
      </c>
      <c r="V297" s="120">
        <v>0</v>
      </c>
      <c r="W297" s="120">
        <v>5</v>
      </c>
      <c r="X297" s="120">
        <v>0</v>
      </c>
      <c r="Y297" s="120">
        <v>0</v>
      </c>
      <c r="Z297" s="120">
        <v>24</v>
      </c>
      <c r="AA297" s="122">
        <v>97.225922731976539</v>
      </c>
      <c r="AB297" s="120">
        <v>0</v>
      </c>
      <c r="AC297" s="120">
        <v>0</v>
      </c>
      <c r="AD297" s="120">
        <v>0</v>
      </c>
      <c r="AE297" s="120">
        <v>0</v>
      </c>
      <c r="AF297" s="120">
        <v>0</v>
      </c>
      <c r="AG297" s="120">
        <v>0</v>
      </c>
      <c r="AH297" s="120">
        <v>0</v>
      </c>
      <c r="AI297" s="120">
        <v>3</v>
      </c>
      <c r="AJ297" s="120">
        <v>0</v>
      </c>
      <c r="AK297" s="120">
        <v>0</v>
      </c>
      <c r="AL297" s="120">
        <v>8</v>
      </c>
      <c r="AM297" s="131">
        <v>8</v>
      </c>
    </row>
    <row r="298" spans="1:39" ht="15.75" x14ac:dyDescent="0.25">
      <c r="A298">
        <v>283</v>
      </c>
      <c r="B298" t="s">
        <v>7</v>
      </c>
      <c r="C298" t="s">
        <v>295</v>
      </c>
      <c r="D298" t="s">
        <v>296</v>
      </c>
      <c r="E298" t="s">
        <v>369</v>
      </c>
      <c r="F298" t="s">
        <v>371</v>
      </c>
      <c r="G298">
        <v>155629</v>
      </c>
      <c r="H298" t="s">
        <v>328</v>
      </c>
      <c r="I298" s="120">
        <v>10255</v>
      </c>
      <c r="J298" s="120">
        <v>0</v>
      </c>
      <c r="K298" s="120">
        <v>0</v>
      </c>
      <c r="L298" s="120">
        <v>0</v>
      </c>
      <c r="M298" s="120">
        <v>0</v>
      </c>
      <c r="N298" s="120">
        <v>15563</v>
      </c>
      <c r="O298" s="121">
        <f t="shared" si="6"/>
        <v>25818</v>
      </c>
      <c r="P298" s="120">
        <v>25818</v>
      </c>
      <c r="Q298" s="120">
        <v>19105.32</v>
      </c>
      <c r="R298" s="120">
        <v>7063</v>
      </c>
      <c r="S298" s="120">
        <v>7462</v>
      </c>
      <c r="T298" s="120">
        <v>0</v>
      </c>
      <c r="U298" s="120">
        <v>1556</v>
      </c>
      <c r="V298" s="120">
        <v>8734</v>
      </c>
      <c r="W298" s="120">
        <v>11317</v>
      </c>
      <c r="X298" s="120">
        <v>0</v>
      </c>
      <c r="Y298" s="120">
        <v>12360</v>
      </c>
      <c r="Z298" s="120">
        <v>14850</v>
      </c>
      <c r="AA298" s="122">
        <v>23500.455219811589</v>
      </c>
      <c r="AB298" s="120">
        <v>0</v>
      </c>
      <c r="AC298" s="120">
        <v>0</v>
      </c>
      <c r="AD298" s="120">
        <v>2247</v>
      </c>
      <c r="AE298" s="120">
        <v>3731</v>
      </c>
      <c r="AF298" s="120">
        <v>0</v>
      </c>
      <c r="AG298" s="120">
        <v>840</v>
      </c>
      <c r="AH298" s="120">
        <v>6290</v>
      </c>
      <c r="AI298" s="120">
        <v>8148</v>
      </c>
      <c r="AJ298" s="120">
        <v>0</v>
      </c>
      <c r="AK298" s="120">
        <v>618</v>
      </c>
      <c r="AL298" s="120">
        <v>14440</v>
      </c>
      <c r="AM298" s="131">
        <v>14440</v>
      </c>
    </row>
    <row r="299" spans="1:39" ht="15.75" x14ac:dyDescent="0.25">
      <c r="A299">
        <v>284</v>
      </c>
      <c r="B299" t="s">
        <v>7</v>
      </c>
      <c r="C299" t="s">
        <v>295</v>
      </c>
      <c r="D299" t="s">
        <v>296</v>
      </c>
      <c r="E299" t="s">
        <v>373</v>
      </c>
      <c r="F299" t="s">
        <v>371</v>
      </c>
      <c r="G299">
        <v>152226</v>
      </c>
      <c r="H299" t="s">
        <v>328</v>
      </c>
      <c r="I299" s="120">
        <v>6762</v>
      </c>
      <c r="J299" s="120">
        <v>0</v>
      </c>
      <c r="K299" s="120">
        <v>0</v>
      </c>
      <c r="L299" s="120">
        <v>0</v>
      </c>
      <c r="M299" s="120">
        <v>0</v>
      </c>
      <c r="N299" s="120">
        <v>15223</v>
      </c>
      <c r="O299" s="121">
        <f t="shared" si="6"/>
        <v>21985</v>
      </c>
      <c r="P299" s="120">
        <v>21985</v>
      </c>
      <c r="Q299" s="120">
        <v>16268.900000000001</v>
      </c>
      <c r="R299" s="120">
        <v>4657</v>
      </c>
      <c r="S299" s="120">
        <v>5664</v>
      </c>
      <c r="T299" s="120">
        <v>0</v>
      </c>
      <c r="U299" s="120">
        <v>1522</v>
      </c>
      <c r="V299" s="120">
        <v>6255</v>
      </c>
      <c r="W299" s="120">
        <v>1437</v>
      </c>
      <c r="X299" s="120">
        <v>0</v>
      </c>
      <c r="Y299" s="120">
        <v>9639</v>
      </c>
      <c r="Z299" s="120">
        <v>12075</v>
      </c>
      <c r="AA299" s="122">
        <v>20209.674963245787</v>
      </c>
      <c r="AB299" s="120">
        <v>0</v>
      </c>
      <c r="AC299" s="120">
        <v>0</v>
      </c>
      <c r="AD299" s="120">
        <v>1482</v>
      </c>
      <c r="AE299" s="120">
        <v>2832</v>
      </c>
      <c r="AF299" s="120">
        <v>0</v>
      </c>
      <c r="AG299" s="120">
        <v>822</v>
      </c>
      <c r="AH299" s="120">
        <v>4504</v>
      </c>
      <c r="AI299" s="120">
        <v>1035</v>
      </c>
      <c r="AJ299" s="120">
        <v>0</v>
      </c>
      <c r="AK299" s="120">
        <v>482</v>
      </c>
      <c r="AL299" s="120">
        <v>6019</v>
      </c>
      <c r="AM299" s="131">
        <v>6019</v>
      </c>
    </row>
    <row r="300" spans="1:39" ht="15.75" x14ac:dyDescent="0.25">
      <c r="A300">
        <v>285</v>
      </c>
      <c r="B300" t="s">
        <v>7</v>
      </c>
      <c r="C300" t="s">
        <v>295</v>
      </c>
      <c r="D300" t="s">
        <v>296</v>
      </c>
      <c r="E300" t="s">
        <v>369</v>
      </c>
      <c r="F300" t="s">
        <v>370</v>
      </c>
      <c r="G300">
        <v>121965</v>
      </c>
      <c r="H300" t="s">
        <v>328</v>
      </c>
      <c r="I300" s="120">
        <v>8941</v>
      </c>
      <c r="J300" s="120">
        <v>0</v>
      </c>
      <c r="K300" s="120">
        <v>0</v>
      </c>
      <c r="L300" s="120">
        <v>0</v>
      </c>
      <c r="M300" s="120">
        <v>0</v>
      </c>
      <c r="N300" s="120">
        <v>12197</v>
      </c>
      <c r="O300" s="121">
        <f t="shared" si="6"/>
        <v>21138</v>
      </c>
      <c r="P300" s="120">
        <v>21138</v>
      </c>
      <c r="Q300" s="120">
        <v>4227.6000000000004</v>
      </c>
      <c r="R300" s="120">
        <v>6158</v>
      </c>
      <c r="S300" s="120">
        <v>6299</v>
      </c>
      <c r="T300" s="120">
        <v>0</v>
      </c>
      <c r="U300" s="120">
        <v>1220</v>
      </c>
      <c r="V300" s="120">
        <v>2114</v>
      </c>
      <c r="W300" s="120">
        <v>9592</v>
      </c>
      <c r="X300" s="120">
        <v>0</v>
      </c>
      <c r="Y300" s="120">
        <v>10365</v>
      </c>
      <c r="Z300" s="120">
        <v>12317</v>
      </c>
      <c r="AA300" s="122">
        <v>19186.505163431342</v>
      </c>
      <c r="AB300" s="120">
        <v>0</v>
      </c>
      <c r="AC300" s="120">
        <v>0</v>
      </c>
      <c r="AD300" s="120">
        <v>1959</v>
      </c>
      <c r="AE300" s="120">
        <v>3150</v>
      </c>
      <c r="AF300" s="120">
        <v>0</v>
      </c>
      <c r="AG300" s="120">
        <v>659</v>
      </c>
      <c r="AH300" s="120">
        <v>1522</v>
      </c>
      <c r="AI300" s="120">
        <v>6906</v>
      </c>
      <c r="AJ300" s="120">
        <v>0</v>
      </c>
      <c r="AK300" s="120">
        <v>518</v>
      </c>
      <c r="AL300" s="120">
        <v>7324</v>
      </c>
      <c r="AM300" s="131">
        <v>8104</v>
      </c>
    </row>
    <row r="301" spans="1:39" ht="15.75" x14ac:dyDescent="0.25">
      <c r="A301">
        <v>286</v>
      </c>
      <c r="B301" t="s">
        <v>7</v>
      </c>
      <c r="C301" t="s">
        <v>295</v>
      </c>
      <c r="D301" t="s">
        <v>296</v>
      </c>
      <c r="E301" t="s">
        <v>373</v>
      </c>
      <c r="F301" t="s">
        <v>370</v>
      </c>
      <c r="G301">
        <v>92773</v>
      </c>
      <c r="H301" t="s">
        <v>328</v>
      </c>
      <c r="I301" s="120">
        <v>6089</v>
      </c>
      <c r="J301" s="120">
        <v>0</v>
      </c>
      <c r="K301" s="120">
        <v>0</v>
      </c>
      <c r="L301" s="120">
        <v>0</v>
      </c>
      <c r="M301" s="120">
        <v>0</v>
      </c>
      <c r="N301" s="120">
        <v>9277</v>
      </c>
      <c r="O301" s="121">
        <f t="shared" si="6"/>
        <v>15366</v>
      </c>
      <c r="P301" s="120">
        <v>15366</v>
      </c>
      <c r="Q301" s="120">
        <v>3073.2</v>
      </c>
      <c r="R301" s="120">
        <v>4194</v>
      </c>
      <c r="S301" s="120">
        <v>4436</v>
      </c>
      <c r="T301" s="120">
        <v>0</v>
      </c>
      <c r="U301" s="120">
        <v>928</v>
      </c>
      <c r="V301" s="120">
        <v>1537</v>
      </c>
      <c r="W301" s="120">
        <v>1073</v>
      </c>
      <c r="X301" s="120">
        <v>0</v>
      </c>
      <c r="Y301" s="120">
        <v>7350</v>
      </c>
      <c r="Z301" s="120">
        <v>8834</v>
      </c>
      <c r="AA301" s="122">
        <v>13989.020473344275</v>
      </c>
      <c r="AB301" s="120">
        <v>0</v>
      </c>
      <c r="AC301" s="120">
        <v>0</v>
      </c>
      <c r="AD301" s="120">
        <v>1334</v>
      </c>
      <c r="AE301" s="120">
        <v>2218</v>
      </c>
      <c r="AF301" s="120">
        <v>0</v>
      </c>
      <c r="AG301" s="120">
        <v>501</v>
      </c>
      <c r="AH301" s="120">
        <v>1106</v>
      </c>
      <c r="AI301" s="120">
        <v>772</v>
      </c>
      <c r="AJ301" s="120">
        <v>0</v>
      </c>
      <c r="AK301" s="120">
        <v>367</v>
      </c>
      <c r="AL301" s="120">
        <v>5065</v>
      </c>
      <c r="AM301" s="131">
        <v>5065</v>
      </c>
    </row>
    <row r="302" spans="1:39" ht="15.75" x14ac:dyDescent="0.25">
      <c r="A302">
        <v>287</v>
      </c>
      <c r="B302" t="s">
        <v>7</v>
      </c>
      <c r="C302" t="s">
        <v>295</v>
      </c>
      <c r="D302" t="s">
        <v>296</v>
      </c>
      <c r="E302" t="s">
        <v>369</v>
      </c>
      <c r="F302" t="s">
        <v>372</v>
      </c>
      <c r="G302">
        <v>18386</v>
      </c>
      <c r="H302" t="s">
        <v>328</v>
      </c>
      <c r="I302" s="120">
        <v>0</v>
      </c>
      <c r="J302" s="120">
        <v>0</v>
      </c>
      <c r="K302" s="120">
        <v>0</v>
      </c>
      <c r="L302" s="120">
        <v>0</v>
      </c>
      <c r="M302" s="120">
        <v>0</v>
      </c>
      <c r="N302" s="120">
        <v>1839</v>
      </c>
      <c r="O302" s="121">
        <f t="shared" si="6"/>
        <v>1839</v>
      </c>
      <c r="P302" s="120">
        <v>1839</v>
      </c>
      <c r="Q302" s="120">
        <v>0</v>
      </c>
      <c r="R302" s="120">
        <v>0</v>
      </c>
      <c r="S302" s="120">
        <v>276</v>
      </c>
      <c r="T302" s="120">
        <v>0</v>
      </c>
      <c r="U302" s="120">
        <v>0</v>
      </c>
      <c r="V302" s="120">
        <v>0</v>
      </c>
      <c r="W302" s="120">
        <v>368</v>
      </c>
      <c r="X302" s="120">
        <v>0</v>
      </c>
      <c r="Y302" s="120">
        <v>552</v>
      </c>
      <c r="Z302" s="120">
        <v>846</v>
      </c>
      <c r="AA302" s="122">
        <v>1747.3046836640024</v>
      </c>
      <c r="AB302" s="120">
        <v>0</v>
      </c>
      <c r="AC302" s="120">
        <v>0</v>
      </c>
      <c r="AD302" s="120">
        <v>0</v>
      </c>
      <c r="AE302" s="120">
        <v>138</v>
      </c>
      <c r="AF302" s="120">
        <v>0</v>
      </c>
      <c r="AG302" s="120">
        <v>0</v>
      </c>
      <c r="AH302" s="120">
        <v>0</v>
      </c>
      <c r="AI302" s="120">
        <v>265</v>
      </c>
      <c r="AJ302" s="120">
        <v>0</v>
      </c>
      <c r="AK302" s="120">
        <v>28</v>
      </c>
      <c r="AL302" s="120">
        <v>147</v>
      </c>
      <c r="AM302" s="131">
        <v>265</v>
      </c>
    </row>
    <row r="303" spans="1:39" ht="15.75" x14ac:dyDescent="0.25">
      <c r="A303">
        <v>288</v>
      </c>
      <c r="B303" t="s">
        <v>7</v>
      </c>
      <c r="C303" t="s">
        <v>295</v>
      </c>
      <c r="D303" t="s">
        <v>296</v>
      </c>
      <c r="E303" t="s">
        <v>373</v>
      </c>
      <c r="F303" t="s">
        <v>372</v>
      </c>
      <c r="G303">
        <v>9407</v>
      </c>
      <c r="H303" t="s">
        <v>328</v>
      </c>
      <c r="I303" s="120">
        <v>0</v>
      </c>
      <c r="J303" s="120">
        <v>0</v>
      </c>
      <c r="K303" s="120">
        <v>0</v>
      </c>
      <c r="L303" s="120">
        <v>0</v>
      </c>
      <c r="M303" s="120">
        <v>0</v>
      </c>
      <c r="N303" s="120">
        <v>941</v>
      </c>
      <c r="O303" s="121">
        <f t="shared" si="6"/>
        <v>941</v>
      </c>
      <c r="P303" s="120">
        <v>941</v>
      </c>
      <c r="Q303" s="120">
        <v>0</v>
      </c>
      <c r="R303" s="120">
        <v>0</v>
      </c>
      <c r="S303" s="120">
        <v>141</v>
      </c>
      <c r="T303" s="120">
        <v>0</v>
      </c>
      <c r="U303" s="120">
        <v>0</v>
      </c>
      <c r="V303" s="120">
        <v>0</v>
      </c>
      <c r="W303" s="120">
        <v>47</v>
      </c>
      <c r="X303" s="120">
        <v>0</v>
      </c>
      <c r="Y303" s="120">
        <v>282</v>
      </c>
      <c r="Z303" s="120">
        <v>433</v>
      </c>
      <c r="AA303" s="122">
        <v>893.70949650299747</v>
      </c>
      <c r="AB303" s="120">
        <v>0</v>
      </c>
      <c r="AC303" s="120">
        <v>0</v>
      </c>
      <c r="AD303" s="120">
        <v>0</v>
      </c>
      <c r="AE303" s="120">
        <v>71</v>
      </c>
      <c r="AF303" s="120">
        <v>0</v>
      </c>
      <c r="AG303" s="120">
        <v>0</v>
      </c>
      <c r="AH303" s="120">
        <v>0</v>
      </c>
      <c r="AI303" s="120">
        <v>34</v>
      </c>
      <c r="AJ303" s="120">
        <v>0</v>
      </c>
      <c r="AK303" s="120">
        <v>14</v>
      </c>
      <c r="AL303" s="120">
        <v>75</v>
      </c>
      <c r="AM303" s="131">
        <v>75</v>
      </c>
    </row>
    <row r="304" spans="1:39" ht="15.75" x14ac:dyDescent="0.25">
      <c r="A304">
        <v>289</v>
      </c>
      <c r="B304" t="s">
        <v>8</v>
      </c>
      <c r="C304" t="s">
        <v>297</v>
      </c>
      <c r="D304" t="s">
        <v>298</v>
      </c>
      <c r="E304" t="s">
        <v>369</v>
      </c>
      <c r="F304" t="s">
        <v>371</v>
      </c>
      <c r="G304">
        <v>58218</v>
      </c>
      <c r="H304" t="s">
        <v>329</v>
      </c>
      <c r="I304" s="120">
        <v>0</v>
      </c>
      <c r="J304" s="120">
        <v>0</v>
      </c>
      <c r="K304" s="120">
        <v>0</v>
      </c>
      <c r="L304" s="120">
        <v>0</v>
      </c>
      <c r="M304" s="120">
        <v>0</v>
      </c>
      <c r="N304" s="120">
        <v>0</v>
      </c>
      <c r="O304" s="121">
        <f t="shared" si="6"/>
        <v>0</v>
      </c>
      <c r="P304" s="120">
        <v>0</v>
      </c>
      <c r="Q304" s="120">
        <v>0</v>
      </c>
      <c r="R304" s="120">
        <v>1108</v>
      </c>
      <c r="S304" s="120">
        <v>0</v>
      </c>
      <c r="T304" s="120">
        <v>0</v>
      </c>
      <c r="U304" s="120">
        <v>0</v>
      </c>
      <c r="V304" s="120">
        <v>0</v>
      </c>
      <c r="W304" s="120">
        <v>0</v>
      </c>
      <c r="X304" s="120">
        <v>0</v>
      </c>
      <c r="Y304" s="120">
        <v>0</v>
      </c>
      <c r="Z304" s="120">
        <v>0</v>
      </c>
      <c r="AA304" s="122">
        <v>390.67119244391972</v>
      </c>
      <c r="AB304" s="120">
        <v>0</v>
      </c>
      <c r="AC304" s="120">
        <v>0</v>
      </c>
      <c r="AD304" s="120">
        <v>277</v>
      </c>
      <c r="AE304" s="120">
        <v>0</v>
      </c>
      <c r="AF304" s="120">
        <v>0</v>
      </c>
      <c r="AG304" s="120">
        <v>0</v>
      </c>
      <c r="AH304" s="120">
        <v>0</v>
      </c>
      <c r="AI304" s="120">
        <v>0</v>
      </c>
      <c r="AJ304" s="120">
        <v>0</v>
      </c>
      <c r="AK304" s="120">
        <v>0</v>
      </c>
      <c r="AL304" s="120">
        <v>0</v>
      </c>
      <c r="AM304" s="131">
        <v>277</v>
      </c>
    </row>
    <row r="305" spans="1:39" ht="15.75" x14ac:dyDescent="0.25">
      <c r="A305">
        <v>290</v>
      </c>
      <c r="B305" t="s">
        <v>8</v>
      </c>
      <c r="C305" t="s">
        <v>297</v>
      </c>
      <c r="D305" t="s">
        <v>298</v>
      </c>
      <c r="E305" t="s">
        <v>373</v>
      </c>
      <c r="F305" t="s">
        <v>371</v>
      </c>
      <c r="G305">
        <v>58649</v>
      </c>
      <c r="H305" t="s">
        <v>329</v>
      </c>
      <c r="I305" s="120">
        <v>0</v>
      </c>
      <c r="J305" s="120">
        <v>0</v>
      </c>
      <c r="K305" s="120">
        <v>0</v>
      </c>
      <c r="L305" s="120">
        <v>0</v>
      </c>
      <c r="M305" s="120">
        <v>0</v>
      </c>
      <c r="N305" s="120">
        <v>0</v>
      </c>
      <c r="O305" s="121">
        <f t="shared" si="6"/>
        <v>0</v>
      </c>
      <c r="P305" s="120">
        <v>0</v>
      </c>
      <c r="Q305" s="120">
        <v>0</v>
      </c>
      <c r="R305" s="120">
        <v>1117</v>
      </c>
      <c r="S305" s="120">
        <v>0</v>
      </c>
      <c r="T305" s="120">
        <v>0</v>
      </c>
      <c r="U305" s="120">
        <v>0</v>
      </c>
      <c r="V305" s="120">
        <v>0</v>
      </c>
      <c r="W305" s="120">
        <v>0</v>
      </c>
      <c r="X305" s="120">
        <v>0</v>
      </c>
      <c r="Y305" s="120">
        <v>0</v>
      </c>
      <c r="Z305" s="120">
        <v>0</v>
      </c>
      <c r="AA305" s="122">
        <v>393.7473435655254</v>
      </c>
      <c r="AB305" s="120">
        <v>0</v>
      </c>
      <c r="AC305" s="120">
        <v>0</v>
      </c>
      <c r="AD305" s="120">
        <v>279</v>
      </c>
      <c r="AE305" s="120">
        <v>0</v>
      </c>
      <c r="AF305" s="120">
        <v>0</v>
      </c>
      <c r="AG305" s="120">
        <v>0</v>
      </c>
      <c r="AH305" s="120">
        <v>0</v>
      </c>
      <c r="AI305" s="120">
        <v>0</v>
      </c>
      <c r="AJ305" s="120">
        <v>0</v>
      </c>
      <c r="AK305" s="120">
        <v>0</v>
      </c>
      <c r="AL305" s="120">
        <v>0</v>
      </c>
      <c r="AM305" s="131">
        <v>279</v>
      </c>
    </row>
    <row r="306" spans="1:39" ht="15.75" x14ac:dyDescent="0.25">
      <c r="A306">
        <v>291</v>
      </c>
      <c r="B306" t="s">
        <v>8</v>
      </c>
      <c r="C306" t="s">
        <v>297</v>
      </c>
      <c r="D306" t="s">
        <v>298</v>
      </c>
      <c r="E306" t="s">
        <v>369</v>
      </c>
      <c r="F306" t="s">
        <v>370</v>
      </c>
      <c r="G306">
        <v>58251</v>
      </c>
      <c r="H306" t="s">
        <v>329</v>
      </c>
      <c r="I306" s="120">
        <v>0</v>
      </c>
      <c r="J306" s="120">
        <v>0</v>
      </c>
      <c r="K306" s="120">
        <v>0</v>
      </c>
      <c r="L306" s="120">
        <v>0</v>
      </c>
      <c r="M306" s="120">
        <v>0</v>
      </c>
      <c r="N306" s="120">
        <v>0</v>
      </c>
      <c r="O306" s="121">
        <f t="shared" si="6"/>
        <v>0</v>
      </c>
      <c r="P306" s="120">
        <v>0</v>
      </c>
      <c r="Q306" s="120">
        <v>0</v>
      </c>
      <c r="R306" s="120">
        <v>1109</v>
      </c>
      <c r="S306" s="120">
        <v>0</v>
      </c>
      <c r="T306" s="120">
        <v>0</v>
      </c>
      <c r="U306" s="120">
        <v>0</v>
      </c>
      <c r="V306" s="120">
        <v>0</v>
      </c>
      <c r="W306" s="120">
        <v>0</v>
      </c>
      <c r="X306" s="120">
        <v>0</v>
      </c>
      <c r="Y306" s="120">
        <v>0</v>
      </c>
      <c r="Z306" s="120">
        <v>0</v>
      </c>
      <c r="AA306" s="122">
        <v>391.69657615112158</v>
      </c>
      <c r="AB306" s="120">
        <v>0</v>
      </c>
      <c r="AC306" s="120">
        <v>0</v>
      </c>
      <c r="AD306" s="120">
        <v>277</v>
      </c>
      <c r="AE306" s="120">
        <v>0</v>
      </c>
      <c r="AF306" s="120">
        <v>0</v>
      </c>
      <c r="AG306" s="120">
        <v>0</v>
      </c>
      <c r="AH306" s="120">
        <v>0</v>
      </c>
      <c r="AI306" s="120">
        <v>0</v>
      </c>
      <c r="AJ306" s="120">
        <v>0</v>
      </c>
      <c r="AK306" s="120">
        <v>0</v>
      </c>
      <c r="AL306" s="120">
        <v>0</v>
      </c>
      <c r="AM306" s="131">
        <v>277</v>
      </c>
    </row>
    <row r="307" spans="1:39" ht="15.75" x14ac:dyDescent="0.25">
      <c r="A307">
        <v>292</v>
      </c>
      <c r="B307" t="s">
        <v>8</v>
      </c>
      <c r="C307" t="s">
        <v>297</v>
      </c>
      <c r="D307" t="s">
        <v>298</v>
      </c>
      <c r="E307" t="s">
        <v>373</v>
      </c>
      <c r="F307" t="s">
        <v>370</v>
      </c>
      <c r="G307">
        <v>66153</v>
      </c>
      <c r="H307" t="s">
        <v>329</v>
      </c>
      <c r="I307" s="120">
        <v>0</v>
      </c>
      <c r="J307" s="120">
        <v>0</v>
      </c>
      <c r="K307" s="120">
        <v>0</v>
      </c>
      <c r="L307" s="120">
        <v>0</v>
      </c>
      <c r="M307" s="120">
        <v>0</v>
      </c>
      <c r="N307" s="120">
        <v>0</v>
      </c>
      <c r="O307" s="121">
        <f t="shared" si="6"/>
        <v>0</v>
      </c>
      <c r="P307" s="120">
        <v>0</v>
      </c>
      <c r="Q307" s="120">
        <v>0</v>
      </c>
      <c r="R307" s="120">
        <v>1260</v>
      </c>
      <c r="S307" s="120">
        <v>0</v>
      </c>
      <c r="T307" s="120">
        <v>0</v>
      </c>
      <c r="U307" s="120">
        <v>0</v>
      </c>
      <c r="V307" s="120">
        <v>0</v>
      </c>
      <c r="W307" s="120">
        <v>0</v>
      </c>
      <c r="X307" s="120">
        <v>0</v>
      </c>
      <c r="Y307" s="120">
        <v>0</v>
      </c>
      <c r="Z307" s="120">
        <v>0</v>
      </c>
      <c r="AA307" s="122">
        <v>445.01652892561981</v>
      </c>
      <c r="AB307" s="120">
        <v>0</v>
      </c>
      <c r="AC307" s="120">
        <v>0</v>
      </c>
      <c r="AD307" s="120">
        <v>315</v>
      </c>
      <c r="AE307" s="120">
        <v>0</v>
      </c>
      <c r="AF307" s="120">
        <v>0</v>
      </c>
      <c r="AG307" s="120">
        <v>0</v>
      </c>
      <c r="AH307" s="120">
        <v>0</v>
      </c>
      <c r="AI307" s="120">
        <v>0</v>
      </c>
      <c r="AJ307" s="120">
        <v>0</v>
      </c>
      <c r="AK307" s="120">
        <v>0</v>
      </c>
      <c r="AL307" s="120">
        <v>0</v>
      </c>
      <c r="AM307" s="131">
        <v>315</v>
      </c>
    </row>
    <row r="308" spans="1:39" ht="15.75" x14ac:dyDescent="0.25">
      <c r="A308">
        <v>293</v>
      </c>
      <c r="B308" t="s">
        <v>8</v>
      </c>
      <c r="C308" t="s">
        <v>297</v>
      </c>
      <c r="D308" t="s">
        <v>298</v>
      </c>
      <c r="E308" t="s">
        <v>369</v>
      </c>
      <c r="F308" t="s">
        <v>372</v>
      </c>
      <c r="G308">
        <v>9177</v>
      </c>
      <c r="H308" t="s">
        <v>329</v>
      </c>
      <c r="I308" s="120">
        <v>0</v>
      </c>
      <c r="J308" s="120">
        <v>0</v>
      </c>
      <c r="K308" s="120">
        <v>0</v>
      </c>
      <c r="L308" s="120">
        <v>0</v>
      </c>
      <c r="M308" s="120">
        <v>0</v>
      </c>
      <c r="N308" s="120">
        <v>0</v>
      </c>
      <c r="O308" s="121">
        <f t="shared" si="6"/>
        <v>0</v>
      </c>
      <c r="P308" s="120">
        <v>0</v>
      </c>
      <c r="Q308" s="120">
        <v>0</v>
      </c>
      <c r="R308" s="120">
        <v>175</v>
      </c>
      <c r="S308" s="120">
        <v>0</v>
      </c>
      <c r="T308" s="120">
        <v>0</v>
      </c>
      <c r="U308" s="120">
        <v>0</v>
      </c>
      <c r="V308" s="120">
        <v>0</v>
      </c>
      <c r="W308" s="120">
        <v>0</v>
      </c>
      <c r="X308" s="120">
        <v>0</v>
      </c>
      <c r="Y308" s="120">
        <v>0</v>
      </c>
      <c r="Z308" s="120">
        <v>0</v>
      </c>
      <c r="AA308" s="122">
        <v>61.523022432113343</v>
      </c>
      <c r="AB308" s="120">
        <v>0</v>
      </c>
      <c r="AC308" s="120">
        <v>0</v>
      </c>
      <c r="AD308" s="120">
        <v>44</v>
      </c>
      <c r="AE308" s="120">
        <v>0</v>
      </c>
      <c r="AF308" s="120">
        <v>0</v>
      </c>
      <c r="AG308" s="120">
        <v>0</v>
      </c>
      <c r="AH308" s="120">
        <v>0</v>
      </c>
      <c r="AI308" s="120">
        <v>0</v>
      </c>
      <c r="AJ308" s="120">
        <v>0</v>
      </c>
      <c r="AK308" s="120">
        <v>0</v>
      </c>
      <c r="AL308" s="120">
        <v>0</v>
      </c>
      <c r="AM308" s="131">
        <v>44</v>
      </c>
    </row>
    <row r="309" spans="1:39" ht="15.75" x14ac:dyDescent="0.25">
      <c r="A309">
        <v>294</v>
      </c>
      <c r="B309" t="s">
        <v>8</v>
      </c>
      <c r="C309" t="s">
        <v>297</v>
      </c>
      <c r="D309" t="s">
        <v>298</v>
      </c>
      <c r="E309" t="s">
        <v>373</v>
      </c>
      <c r="F309" t="s">
        <v>372</v>
      </c>
      <c r="G309">
        <v>8019</v>
      </c>
      <c r="H309" t="s">
        <v>329</v>
      </c>
      <c r="I309" s="120">
        <v>0</v>
      </c>
      <c r="J309" s="120">
        <v>0</v>
      </c>
      <c r="K309" s="120">
        <v>0</v>
      </c>
      <c r="L309" s="120">
        <v>0</v>
      </c>
      <c r="M309" s="120">
        <v>0</v>
      </c>
      <c r="N309" s="120">
        <v>0</v>
      </c>
      <c r="O309" s="121">
        <f t="shared" si="6"/>
        <v>0</v>
      </c>
      <c r="P309" s="120">
        <v>0</v>
      </c>
      <c r="Q309" s="120">
        <v>0</v>
      </c>
      <c r="R309" s="120">
        <v>153</v>
      </c>
      <c r="S309" s="120">
        <v>0</v>
      </c>
      <c r="T309" s="120">
        <v>0</v>
      </c>
      <c r="U309" s="120">
        <v>0</v>
      </c>
      <c r="V309" s="120">
        <v>0</v>
      </c>
      <c r="W309" s="120">
        <v>0</v>
      </c>
      <c r="X309" s="120">
        <v>0</v>
      </c>
      <c r="Y309" s="120">
        <v>0</v>
      </c>
      <c r="Z309" s="120">
        <v>0</v>
      </c>
      <c r="AA309" s="122">
        <v>54.345336481700123</v>
      </c>
      <c r="AB309" s="120">
        <v>0</v>
      </c>
      <c r="AC309" s="120">
        <v>0</v>
      </c>
      <c r="AD309" s="120">
        <v>38</v>
      </c>
      <c r="AE309" s="120">
        <v>0</v>
      </c>
      <c r="AF309" s="120">
        <v>0</v>
      </c>
      <c r="AG309" s="120">
        <v>0</v>
      </c>
      <c r="AH309" s="120">
        <v>0</v>
      </c>
      <c r="AI309" s="120">
        <v>0</v>
      </c>
      <c r="AJ309" s="120">
        <v>0</v>
      </c>
      <c r="AK309" s="120">
        <v>0</v>
      </c>
      <c r="AL309" s="120">
        <v>0</v>
      </c>
      <c r="AM309" s="131">
        <v>38</v>
      </c>
    </row>
    <row r="310" spans="1:39" ht="15.75" x14ac:dyDescent="0.25">
      <c r="A310">
        <v>295</v>
      </c>
      <c r="B310" t="s">
        <v>8</v>
      </c>
      <c r="C310" t="s">
        <v>299</v>
      </c>
      <c r="D310" t="s">
        <v>300</v>
      </c>
      <c r="E310" t="s">
        <v>369</v>
      </c>
      <c r="F310" t="s">
        <v>371</v>
      </c>
      <c r="G310">
        <v>52882</v>
      </c>
      <c r="H310" t="s">
        <v>329</v>
      </c>
      <c r="I310" s="120">
        <v>0</v>
      </c>
      <c r="J310" s="120">
        <v>0</v>
      </c>
      <c r="K310" s="120">
        <v>0</v>
      </c>
      <c r="L310" s="120">
        <v>0</v>
      </c>
      <c r="M310" s="120">
        <v>0</v>
      </c>
      <c r="N310" s="120">
        <v>0</v>
      </c>
      <c r="O310" s="121">
        <f t="shared" si="6"/>
        <v>0</v>
      </c>
      <c r="P310" s="120">
        <v>0</v>
      </c>
      <c r="Q310" s="120">
        <v>0</v>
      </c>
      <c r="R310" s="120">
        <v>1188</v>
      </c>
      <c r="S310" s="120">
        <v>0</v>
      </c>
      <c r="T310" s="120">
        <v>0</v>
      </c>
      <c r="U310" s="120">
        <v>0</v>
      </c>
      <c r="V310" s="120">
        <v>0</v>
      </c>
      <c r="W310" s="120">
        <v>0</v>
      </c>
      <c r="X310" s="120">
        <v>0</v>
      </c>
      <c r="Y310" s="120">
        <v>0</v>
      </c>
      <c r="Z310" s="120">
        <v>0</v>
      </c>
      <c r="AA310" s="122">
        <v>297.0038567493113</v>
      </c>
      <c r="AB310" s="120">
        <v>0</v>
      </c>
      <c r="AC310" s="120">
        <v>0</v>
      </c>
      <c r="AD310" s="120">
        <v>297</v>
      </c>
      <c r="AE310" s="120">
        <v>0</v>
      </c>
      <c r="AF310" s="120">
        <v>0</v>
      </c>
      <c r="AG310" s="120">
        <v>0</v>
      </c>
      <c r="AH310" s="120">
        <v>0</v>
      </c>
      <c r="AI310" s="120">
        <v>0</v>
      </c>
      <c r="AJ310" s="120">
        <v>0</v>
      </c>
      <c r="AK310" s="120">
        <v>0</v>
      </c>
      <c r="AL310" s="120">
        <v>0</v>
      </c>
      <c r="AM310" s="131">
        <v>297</v>
      </c>
    </row>
    <row r="311" spans="1:39" ht="15.75" x14ac:dyDescent="0.25">
      <c r="A311">
        <v>296</v>
      </c>
      <c r="B311" t="s">
        <v>8</v>
      </c>
      <c r="C311" t="s">
        <v>299</v>
      </c>
      <c r="D311" t="s">
        <v>300</v>
      </c>
      <c r="E311" t="s">
        <v>373</v>
      </c>
      <c r="F311" t="s">
        <v>371</v>
      </c>
      <c r="G311">
        <v>53273</v>
      </c>
      <c r="H311" t="s">
        <v>329</v>
      </c>
      <c r="I311" s="120">
        <v>0</v>
      </c>
      <c r="J311" s="120">
        <v>0</v>
      </c>
      <c r="K311" s="120">
        <v>0</v>
      </c>
      <c r="L311" s="120">
        <v>0</v>
      </c>
      <c r="M311" s="120">
        <v>0</v>
      </c>
      <c r="N311" s="120">
        <v>0</v>
      </c>
      <c r="O311" s="121">
        <f t="shared" si="6"/>
        <v>0</v>
      </c>
      <c r="P311" s="120">
        <v>0</v>
      </c>
      <c r="Q311" s="120">
        <v>0</v>
      </c>
      <c r="R311" s="120">
        <v>1197</v>
      </c>
      <c r="S311" s="120">
        <v>0</v>
      </c>
      <c r="T311" s="120">
        <v>0</v>
      </c>
      <c r="U311" s="120">
        <v>0</v>
      </c>
      <c r="V311" s="120">
        <v>0</v>
      </c>
      <c r="W311" s="120">
        <v>0</v>
      </c>
      <c r="X311" s="120">
        <v>0</v>
      </c>
      <c r="Y311" s="120">
        <v>0</v>
      </c>
      <c r="Z311" s="120">
        <v>0</v>
      </c>
      <c r="AA311" s="122">
        <v>299.1823691460055</v>
      </c>
      <c r="AB311" s="120">
        <v>0</v>
      </c>
      <c r="AC311" s="120">
        <v>0</v>
      </c>
      <c r="AD311" s="120">
        <v>299</v>
      </c>
      <c r="AE311" s="120">
        <v>0</v>
      </c>
      <c r="AF311" s="120">
        <v>0</v>
      </c>
      <c r="AG311" s="120">
        <v>0</v>
      </c>
      <c r="AH311" s="120">
        <v>0</v>
      </c>
      <c r="AI311" s="120">
        <v>0</v>
      </c>
      <c r="AJ311" s="120">
        <v>0</v>
      </c>
      <c r="AK311" s="120">
        <v>0</v>
      </c>
      <c r="AL311" s="120">
        <v>0</v>
      </c>
      <c r="AM311" s="131">
        <v>299</v>
      </c>
    </row>
    <row r="312" spans="1:39" ht="15.75" x14ac:dyDescent="0.25">
      <c r="A312">
        <v>297</v>
      </c>
      <c r="B312" t="s">
        <v>8</v>
      </c>
      <c r="C312" t="s">
        <v>299</v>
      </c>
      <c r="D312" t="s">
        <v>300</v>
      </c>
      <c r="E312" t="s">
        <v>369</v>
      </c>
      <c r="F312" t="s">
        <v>370</v>
      </c>
      <c r="G312">
        <v>52912</v>
      </c>
      <c r="H312" t="s">
        <v>329</v>
      </c>
      <c r="I312" s="120">
        <v>0</v>
      </c>
      <c r="J312" s="120">
        <v>0</v>
      </c>
      <c r="K312" s="120">
        <v>0</v>
      </c>
      <c r="L312" s="120">
        <v>0</v>
      </c>
      <c r="M312" s="120">
        <v>0</v>
      </c>
      <c r="N312" s="120">
        <v>0</v>
      </c>
      <c r="O312" s="121">
        <f t="shared" si="6"/>
        <v>0</v>
      </c>
      <c r="P312" s="120">
        <v>0</v>
      </c>
      <c r="Q312" s="120">
        <v>0</v>
      </c>
      <c r="R312" s="120">
        <v>1189</v>
      </c>
      <c r="S312" s="120">
        <v>0</v>
      </c>
      <c r="T312" s="120">
        <v>0</v>
      </c>
      <c r="U312" s="120">
        <v>0</v>
      </c>
      <c r="V312" s="120">
        <v>0</v>
      </c>
      <c r="W312" s="120">
        <v>0</v>
      </c>
      <c r="X312" s="120">
        <v>0</v>
      </c>
      <c r="Y312" s="120">
        <v>0</v>
      </c>
      <c r="Z312" s="120">
        <v>0</v>
      </c>
      <c r="AA312" s="122">
        <v>297.0038567493113</v>
      </c>
      <c r="AB312" s="120">
        <v>0</v>
      </c>
      <c r="AC312" s="120">
        <v>0</v>
      </c>
      <c r="AD312" s="120">
        <v>297</v>
      </c>
      <c r="AE312" s="120">
        <v>0</v>
      </c>
      <c r="AF312" s="120">
        <v>0</v>
      </c>
      <c r="AG312" s="120">
        <v>0</v>
      </c>
      <c r="AH312" s="120">
        <v>0</v>
      </c>
      <c r="AI312" s="120">
        <v>0</v>
      </c>
      <c r="AJ312" s="120">
        <v>0</v>
      </c>
      <c r="AK312" s="120">
        <v>0</v>
      </c>
      <c r="AL312" s="120">
        <v>0</v>
      </c>
      <c r="AM312" s="131">
        <v>297</v>
      </c>
    </row>
    <row r="313" spans="1:39" ht="15.75" x14ac:dyDescent="0.25">
      <c r="A313">
        <v>298</v>
      </c>
      <c r="B313" t="s">
        <v>8</v>
      </c>
      <c r="C313" t="s">
        <v>299</v>
      </c>
      <c r="D313" t="s">
        <v>300</v>
      </c>
      <c r="E313" t="s">
        <v>373</v>
      </c>
      <c r="F313" t="s">
        <v>370</v>
      </c>
      <c r="G313">
        <v>60090</v>
      </c>
      <c r="H313" t="s">
        <v>329</v>
      </c>
      <c r="I313" s="120">
        <v>0</v>
      </c>
      <c r="J313" s="120">
        <v>0</v>
      </c>
      <c r="K313" s="120">
        <v>0</v>
      </c>
      <c r="L313" s="120">
        <v>0</v>
      </c>
      <c r="M313" s="120">
        <v>0</v>
      </c>
      <c r="N313" s="120">
        <v>0</v>
      </c>
      <c r="O313" s="121">
        <f t="shared" si="6"/>
        <v>0</v>
      </c>
      <c r="P313" s="120">
        <v>0</v>
      </c>
      <c r="Q313" s="120">
        <v>0</v>
      </c>
      <c r="R313" s="120">
        <v>1350</v>
      </c>
      <c r="S313" s="120">
        <v>0</v>
      </c>
      <c r="T313" s="120">
        <v>0</v>
      </c>
      <c r="U313" s="120">
        <v>0</v>
      </c>
      <c r="V313" s="120">
        <v>0</v>
      </c>
      <c r="W313" s="120">
        <v>0</v>
      </c>
      <c r="X313" s="120">
        <v>0</v>
      </c>
      <c r="Y313" s="120">
        <v>0</v>
      </c>
      <c r="Z313" s="120">
        <v>0</v>
      </c>
      <c r="AA313" s="122">
        <v>337.6694214876033</v>
      </c>
      <c r="AB313" s="120">
        <v>0</v>
      </c>
      <c r="AC313" s="120">
        <v>0</v>
      </c>
      <c r="AD313" s="120">
        <v>337</v>
      </c>
      <c r="AE313" s="120">
        <v>0</v>
      </c>
      <c r="AF313" s="120">
        <v>0</v>
      </c>
      <c r="AG313" s="120">
        <v>0</v>
      </c>
      <c r="AH313" s="120">
        <v>0</v>
      </c>
      <c r="AI313" s="120">
        <v>0</v>
      </c>
      <c r="AJ313" s="120">
        <v>0</v>
      </c>
      <c r="AK313" s="120">
        <v>0</v>
      </c>
      <c r="AL313" s="120">
        <v>0</v>
      </c>
      <c r="AM313" s="131">
        <v>337</v>
      </c>
    </row>
    <row r="314" spans="1:39" ht="15.75" x14ac:dyDescent="0.25">
      <c r="A314">
        <v>299</v>
      </c>
      <c r="B314" t="s">
        <v>8</v>
      </c>
      <c r="C314" t="s">
        <v>299</v>
      </c>
      <c r="D314" t="s">
        <v>300</v>
      </c>
      <c r="E314" t="s">
        <v>369</v>
      </c>
      <c r="F314" t="s">
        <v>372</v>
      </c>
      <c r="G314">
        <v>8336</v>
      </c>
      <c r="H314" t="s">
        <v>329</v>
      </c>
      <c r="I314" s="120">
        <v>0</v>
      </c>
      <c r="J314" s="120">
        <v>0</v>
      </c>
      <c r="K314" s="120">
        <v>0</v>
      </c>
      <c r="L314" s="120">
        <v>0</v>
      </c>
      <c r="M314" s="120">
        <v>0</v>
      </c>
      <c r="N314" s="120">
        <v>0</v>
      </c>
      <c r="O314" s="121">
        <f t="shared" si="6"/>
        <v>0</v>
      </c>
      <c r="P314" s="120">
        <v>0</v>
      </c>
      <c r="Q314" s="120">
        <v>0</v>
      </c>
      <c r="R314" s="120">
        <v>187</v>
      </c>
      <c r="S314" s="120">
        <v>0</v>
      </c>
      <c r="T314" s="120">
        <v>0</v>
      </c>
      <c r="U314" s="120">
        <v>0</v>
      </c>
      <c r="V314" s="120">
        <v>0</v>
      </c>
      <c r="W314" s="120">
        <v>0</v>
      </c>
      <c r="X314" s="120">
        <v>0</v>
      </c>
      <c r="Y314" s="120">
        <v>0</v>
      </c>
      <c r="Z314" s="120">
        <v>0</v>
      </c>
      <c r="AA314" s="122">
        <v>46.47493112947658</v>
      </c>
      <c r="AB314" s="120">
        <v>0</v>
      </c>
      <c r="AC314" s="120">
        <v>0</v>
      </c>
      <c r="AD314" s="120">
        <v>47</v>
      </c>
      <c r="AE314" s="120">
        <v>0</v>
      </c>
      <c r="AF314" s="120">
        <v>0</v>
      </c>
      <c r="AG314" s="120">
        <v>0</v>
      </c>
      <c r="AH314" s="120">
        <v>0</v>
      </c>
      <c r="AI314" s="120">
        <v>0</v>
      </c>
      <c r="AJ314" s="120">
        <v>0</v>
      </c>
      <c r="AK314" s="120">
        <v>0</v>
      </c>
      <c r="AL314" s="120">
        <v>0</v>
      </c>
      <c r="AM314" s="131">
        <v>47</v>
      </c>
    </row>
    <row r="315" spans="1:39" ht="15.75" x14ac:dyDescent="0.25">
      <c r="A315">
        <v>300</v>
      </c>
      <c r="B315" t="s">
        <v>8</v>
      </c>
      <c r="C315" t="s">
        <v>299</v>
      </c>
      <c r="D315" t="s">
        <v>300</v>
      </c>
      <c r="E315" t="s">
        <v>373</v>
      </c>
      <c r="F315" t="s">
        <v>372</v>
      </c>
      <c r="G315">
        <v>7284</v>
      </c>
      <c r="H315" t="s">
        <v>329</v>
      </c>
      <c r="I315" s="120">
        <v>0</v>
      </c>
      <c r="J315" s="120">
        <v>0</v>
      </c>
      <c r="K315" s="120">
        <v>0</v>
      </c>
      <c r="L315" s="120">
        <v>0</v>
      </c>
      <c r="M315" s="120">
        <v>0</v>
      </c>
      <c r="N315" s="120">
        <v>0</v>
      </c>
      <c r="O315" s="121">
        <f t="shared" si="6"/>
        <v>0</v>
      </c>
      <c r="P315" s="120">
        <v>0</v>
      </c>
      <c r="Q315" s="120">
        <v>0</v>
      </c>
      <c r="R315" s="120">
        <v>164</v>
      </c>
      <c r="S315" s="120">
        <v>0</v>
      </c>
      <c r="T315" s="120">
        <v>0</v>
      </c>
      <c r="U315" s="120">
        <v>0</v>
      </c>
      <c r="V315" s="120">
        <v>0</v>
      </c>
      <c r="W315" s="120">
        <v>0</v>
      </c>
      <c r="X315" s="120">
        <v>0</v>
      </c>
      <c r="Y315" s="120">
        <v>0</v>
      </c>
      <c r="Z315" s="120">
        <v>0</v>
      </c>
      <c r="AA315" s="122">
        <v>40.665564738292012</v>
      </c>
      <c r="AB315" s="120">
        <v>0</v>
      </c>
      <c r="AC315" s="120">
        <v>0</v>
      </c>
      <c r="AD315" s="120">
        <v>41</v>
      </c>
      <c r="AE315" s="120">
        <v>0</v>
      </c>
      <c r="AF315" s="120">
        <v>0</v>
      </c>
      <c r="AG315" s="120">
        <v>0</v>
      </c>
      <c r="AH315" s="120">
        <v>0</v>
      </c>
      <c r="AI315" s="120">
        <v>0</v>
      </c>
      <c r="AJ315" s="120">
        <v>0</v>
      </c>
      <c r="AK315" s="120">
        <v>0</v>
      </c>
      <c r="AL315" s="120">
        <v>0</v>
      </c>
      <c r="AM315" s="131">
        <v>41</v>
      </c>
    </row>
    <row r="316" spans="1:39" ht="15.75" x14ac:dyDescent="0.25">
      <c r="A316">
        <v>301</v>
      </c>
      <c r="B316" t="s">
        <v>8</v>
      </c>
      <c r="C316" t="s">
        <v>301</v>
      </c>
      <c r="D316" t="s">
        <v>302</v>
      </c>
      <c r="E316" t="s">
        <v>369</v>
      </c>
      <c r="F316" t="s">
        <v>371</v>
      </c>
      <c r="G316">
        <v>53056</v>
      </c>
      <c r="H316" t="s">
        <v>329</v>
      </c>
      <c r="I316" s="120">
        <v>0</v>
      </c>
      <c r="J316" s="120">
        <v>0</v>
      </c>
      <c r="K316" s="120">
        <v>0</v>
      </c>
      <c r="L316" s="120">
        <v>0</v>
      </c>
      <c r="M316" s="120">
        <v>0</v>
      </c>
      <c r="N316" s="120">
        <v>0</v>
      </c>
      <c r="O316" s="121">
        <f t="shared" si="6"/>
        <v>0</v>
      </c>
      <c r="P316" s="120">
        <v>0</v>
      </c>
      <c r="Q316" s="120">
        <v>0</v>
      </c>
      <c r="R316" s="120">
        <v>356</v>
      </c>
      <c r="S316" s="120">
        <v>5306</v>
      </c>
      <c r="T316" s="120">
        <v>0</v>
      </c>
      <c r="U316" s="120">
        <v>0</v>
      </c>
      <c r="V316" s="120">
        <v>0</v>
      </c>
      <c r="W316" s="120">
        <v>0</v>
      </c>
      <c r="X316" s="120">
        <v>0</v>
      </c>
      <c r="Y316" s="120">
        <v>0</v>
      </c>
      <c r="Z316" s="120">
        <v>0</v>
      </c>
      <c r="AA316" s="122">
        <v>0</v>
      </c>
      <c r="AB316" s="120">
        <v>0</v>
      </c>
      <c r="AC316" s="120">
        <v>0</v>
      </c>
      <c r="AD316" s="120">
        <v>89</v>
      </c>
      <c r="AE316" s="120">
        <v>5306</v>
      </c>
      <c r="AF316" s="120">
        <v>0</v>
      </c>
      <c r="AG316" s="120">
        <v>0</v>
      </c>
      <c r="AH316" s="120">
        <v>0</v>
      </c>
      <c r="AI316" s="120">
        <v>0</v>
      </c>
      <c r="AJ316" s="120">
        <v>0</v>
      </c>
      <c r="AK316" s="120">
        <v>0</v>
      </c>
      <c r="AL316" s="120">
        <v>0</v>
      </c>
      <c r="AM316" s="131">
        <v>5306</v>
      </c>
    </row>
    <row r="317" spans="1:39" ht="15.75" x14ac:dyDescent="0.25">
      <c r="A317">
        <v>302</v>
      </c>
      <c r="B317" t="s">
        <v>8</v>
      </c>
      <c r="C317" t="s">
        <v>301</v>
      </c>
      <c r="D317" t="s">
        <v>302</v>
      </c>
      <c r="E317" t="s">
        <v>373</v>
      </c>
      <c r="F317" t="s">
        <v>371</v>
      </c>
      <c r="G317">
        <v>53449</v>
      </c>
      <c r="H317" t="s">
        <v>329</v>
      </c>
      <c r="I317" s="120">
        <v>0</v>
      </c>
      <c r="J317" s="120">
        <v>0</v>
      </c>
      <c r="K317" s="120">
        <v>0</v>
      </c>
      <c r="L317" s="120">
        <v>0</v>
      </c>
      <c r="M317" s="120">
        <v>0</v>
      </c>
      <c r="N317" s="120">
        <v>0</v>
      </c>
      <c r="O317" s="121">
        <f t="shared" si="6"/>
        <v>0</v>
      </c>
      <c r="P317" s="120">
        <v>0</v>
      </c>
      <c r="Q317" s="120">
        <v>0</v>
      </c>
      <c r="R317" s="120">
        <v>358</v>
      </c>
      <c r="S317" s="120">
        <v>5345</v>
      </c>
      <c r="T317" s="120">
        <v>0</v>
      </c>
      <c r="U317" s="120">
        <v>0</v>
      </c>
      <c r="V317" s="120">
        <v>0</v>
      </c>
      <c r="W317" s="120">
        <v>0</v>
      </c>
      <c r="X317" s="120">
        <v>0</v>
      </c>
      <c r="Y317" s="120">
        <v>0</v>
      </c>
      <c r="Z317" s="120">
        <v>0</v>
      </c>
      <c r="AA317" s="122">
        <v>0</v>
      </c>
      <c r="AB317" s="120">
        <v>0</v>
      </c>
      <c r="AC317" s="120">
        <v>0</v>
      </c>
      <c r="AD317" s="120">
        <v>90</v>
      </c>
      <c r="AE317" s="120">
        <v>5345</v>
      </c>
      <c r="AF317" s="120">
        <v>0</v>
      </c>
      <c r="AG317" s="120">
        <v>0</v>
      </c>
      <c r="AH317" s="120">
        <v>0</v>
      </c>
      <c r="AI317" s="120">
        <v>0</v>
      </c>
      <c r="AJ317" s="120">
        <v>0</v>
      </c>
      <c r="AK317" s="120">
        <v>0</v>
      </c>
      <c r="AL317" s="120">
        <v>0</v>
      </c>
      <c r="AM317" s="131">
        <v>5345</v>
      </c>
    </row>
    <row r="318" spans="1:39" ht="15.75" x14ac:dyDescent="0.25">
      <c r="A318">
        <v>303</v>
      </c>
      <c r="B318" t="s">
        <v>8</v>
      </c>
      <c r="C318" t="s">
        <v>301</v>
      </c>
      <c r="D318" t="s">
        <v>302</v>
      </c>
      <c r="E318" t="s">
        <v>369</v>
      </c>
      <c r="F318" t="s">
        <v>370</v>
      </c>
      <c r="G318">
        <v>53087</v>
      </c>
      <c r="H318" t="s">
        <v>329</v>
      </c>
      <c r="I318" s="120">
        <v>0</v>
      </c>
      <c r="J318" s="120">
        <v>0</v>
      </c>
      <c r="K318" s="120">
        <v>0</v>
      </c>
      <c r="L318" s="120">
        <v>0</v>
      </c>
      <c r="M318" s="120">
        <v>0</v>
      </c>
      <c r="N318" s="120">
        <v>0</v>
      </c>
      <c r="O318" s="121">
        <f t="shared" si="6"/>
        <v>0</v>
      </c>
      <c r="P318" s="120">
        <v>0</v>
      </c>
      <c r="Q318" s="120">
        <v>0</v>
      </c>
      <c r="R318" s="120">
        <v>356</v>
      </c>
      <c r="S318" s="120">
        <v>5309</v>
      </c>
      <c r="T318" s="120">
        <v>0</v>
      </c>
      <c r="U318" s="120">
        <v>0</v>
      </c>
      <c r="V318" s="120">
        <v>0</v>
      </c>
      <c r="W318" s="120">
        <v>0</v>
      </c>
      <c r="X318" s="120">
        <v>0</v>
      </c>
      <c r="Y318" s="120">
        <v>0</v>
      </c>
      <c r="Z318" s="120">
        <v>0</v>
      </c>
      <c r="AA318" s="122">
        <v>0</v>
      </c>
      <c r="AB318" s="120">
        <v>0</v>
      </c>
      <c r="AC318" s="120">
        <v>0</v>
      </c>
      <c r="AD318" s="120">
        <v>89</v>
      </c>
      <c r="AE318" s="120">
        <v>5309</v>
      </c>
      <c r="AF318" s="120">
        <v>0</v>
      </c>
      <c r="AG318" s="120">
        <v>0</v>
      </c>
      <c r="AH318" s="120">
        <v>0</v>
      </c>
      <c r="AI318" s="120">
        <v>0</v>
      </c>
      <c r="AJ318" s="120">
        <v>0</v>
      </c>
      <c r="AK318" s="120">
        <v>0</v>
      </c>
      <c r="AL318" s="120">
        <v>0</v>
      </c>
      <c r="AM318" s="131">
        <v>5309</v>
      </c>
    </row>
    <row r="319" spans="1:39" ht="15.75" x14ac:dyDescent="0.25">
      <c r="A319">
        <v>304</v>
      </c>
      <c r="B319" t="s">
        <v>8</v>
      </c>
      <c r="C319" t="s">
        <v>301</v>
      </c>
      <c r="D319" t="s">
        <v>302</v>
      </c>
      <c r="E319" t="s">
        <v>373</v>
      </c>
      <c r="F319" t="s">
        <v>370</v>
      </c>
      <c r="G319">
        <v>60288</v>
      </c>
      <c r="H319" t="s">
        <v>329</v>
      </c>
      <c r="I319" s="120">
        <v>0</v>
      </c>
      <c r="J319" s="120">
        <v>0</v>
      </c>
      <c r="K319" s="120">
        <v>0</v>
      </c>
      <c r="L319" s="120">
        <v>0</v>
      </c>
      <c r="M319" s="120">
        <v>0</v>
      </c>
      <c r="N319" s="120">
        <v>0</v>
      </c>
      <c r="O319" s="121">
        <f t="shared" si="6"/>
        <v>0</v>
      </c>
      <c r="P319" s="120">
        <v>0</v>
      </c>
      <c r="Q319" s="120">
        <v>0</v>
      </c>
      <c r="R319" s="120">
        <v>404</v>
      </c>
      <c r="S319" s="120">
        <v>6029</v>
      </c>
      <c r="T319" s="120">
        <v>0</v>
      </c>
      <c r="U319" s="120">
        <v>0</v>
      </c>
      <c r="V319" s="120">
        <v>0</v>
      </c>
      <c r="W319" s="120">
        <v>0</v>
      </c>
      <c r="X319" s="120">
        <v>0</v>
      </c>
      <c r="Y319" s="120">
        <v>0</v>
      </c>
      <c r="Z319" s="120">
        <v>0</v>
      </c>
      <c r="AA319" s="122">
        <v>0</v>
      </c>
      <c r="AB319" s="120">
        <v>0</v>
      </c>
      <c r="AC319" s="120">
        <v>0</v>
      </c>
      <c r="AD319" s="120">
        <v>101</v>
      </c>
      <c r="AE319" s="120">
        <v>6029</v>
      </c>
      <c r="AF319" s="120">
        <v>0</v>
      </c>
      <c r="AG319" s="120">
        <v>0</v>
      </c>
      <c r="AH319" s="120">
        <v>0</v>
      </c>
      <c r="AI319" s="120">
        <v>0</v>
      </c>
      <c r="AJ319" s="120">
        <v>0</v>
      </c>
      <c r="AK319" s="120">
        <v>0</v>
      </c>
      <c r="AL319" s="120">
        <v>0</v>
      </c>
      <c r="AM319" s="131">
        <v>6029</v>
      </c>
    </row>
    <row r="320" spans="1:39" ht="15.75" x14ac:dyDescent="0.25">
      <c r="A320">
        <v>305</v>
      </c>
      <c r="B320" t="s">
        <v>8</v>
      </c>
      <c r="C320" t="s">
        <v>301</v>
      </c>
      <c r="D320" t="s">
        <v>302</v>
      </c>
      <c r="E320" t="s">
        <v>369</v>
      </c>
      <c r="F320" t="s">
        <v>372</v>
      </c>
      <c r="G320">
        <v>8363</v>
      </c>
      <c r="H320" t="s">
        <v>329</v>
      </c>
      <c r="I320" s="120">
        <v>0</v>
      </c>
      <c r="J320" s="120">
        <v>0</v>
      </c>
      <c r="K320" s="120">
        <v>0</v>
      </c>
      <c r="L320" s="120">
        <v>0</v>
      </c>
      <c r="M320" s="120">
        <v>0</v>
      </c>
      <c r="N320" s="120">
        <v>0</v>
      </c>
      <c r="O320" s="121">
        <f t="shared" si="6"/>
        <v>0</v>
      </c>
      <c r="P320" s="120">
        <v>0</v>
      </c>
      <c r="Q320" s="120">
        <v>0</v>
      </c>
      <c r="R320" s="120">
        <v>56</v>
      </c>
      <c r="S320" s="120">
        <v>836</v>
      </c>
      <c r="T320" s="120">
        <v>0</v>
      </c>
      <c r="U320" s="120">
        <v>0</v>
      </c>
      <c r="V320" s="120">
        <v>0</v>
      </c>
      <c r="W320" s="120">
        <v>0</v>
      </c>
      <c r="X320" s="120">
        <v>0</v>
      </c>
      <c r="Y320" s="120">
        <v>0</v>
      </c>
      <c r="Z320" s="120">
        <v>0</v>
      </c>
      <c r="AA320" s="122">
        <v>0</v>
      </c>
      <c r="AB320" s="120">
        <v>0</v>
      </c>
      <c r="AC320" s="120">
        <v>0</v>
      </c>
      <c r="AD320" s="120">
        <v>14</v>
      </c>
      <c r="AE320" s="120">
        <v>836</v>
      </c>
      <c r="AF320" s="120">
        <v>0</v>
      </c>
      <c r="AG320" s="120">
        <v>0</v>
      </c>
      <c r="AH320" s="120">
        <v>0</v>
      </c>
      <c r="AI320" s="120">
        <v>0</v>
      </c>
      <c r="AJ320" s="120">
        <v>0</v>
      </c>
      <c r="AK320" s="120">
        <v>0</v>
      </c>
      <c r="AL320" s="120">
        <v>0</v>
      </c>
      <c r="AM320" s="131">
        <v>836</v>
      </c>
    </row>
    <row r="321" spans="1:39" ht="15.75" x14ac:dyDescent="0.25">
      <c r="A321">
        <v>306</v>
      </c>
      <c r="B321" t="s">
        <v>8</v>
      </c>
      <c r="C321" t="s">
        <v>301</v>
      </c>
      <c r="D321" t="s">
        <v>302</v>
      </c>
      <c r="E321" t="s">
        <v>373</v>
      </c>
      <c r="F321" t="s">
        <v>372</v>
      </c>
      <c r="G321">
        <v>7308</v>
      </c>
      <c r="H321" t="s">
        <v>329</v>
      </c>
      <c r="I321" s="120">
        <v>0</v>
      </c>
      <c r="J321" s="120">
        <v>0</v>
      </c>
      <c r="K321" s="120">
        <v>0</v>
      </c>
      <c r="L321" s="120">
        <v>0</v>
      </c>
      <c r="M321" s="120">
        <v>0</v>
      </c>
      <c r="N321" s="120">
        <v>0</v>
      </c>
      <c r="O321" s="121">
        <f t="shared" si="6"/>
        <v>0</v>
      </c>
      <c r="P321" s="120">
        <v>0</v>
      </c>
      <c r="Q321" s="120">
        <v>0</v>
      </c>
      <c r="R321" s="120">
        <v>49</v>
      </c>
      <c r="S321" s="120">
        <v>731</v>
      </c>
      <c r="T321" s="120">
        <v>0</v>
      </c>
      <c r="U321" s="120">
        <v>0</v>
      </c>
      <c r="V321" s="120">
        <v>0</v>
      </c>
      <c r="W321" s="120">
        <v>0</v>
      </c>
      <c r="X321" s="120">
        <v>0</v>
      </c>
      <c r="Y321" s="120">
        <v>0</v>
      </c>
      <c r="Z321" s="120">
        <v>0</v>
      </c>
      <c r="AA321" s="122">
        <v>0</v>
      </c>
      <c r="AB321" s="120">
        <v>0</v>
      </c>
      <c r="AC321" s="120">
        <v>0</v>
      </c>
      <c r="AD321" s="120">
        <v>12</v>
      </c>
      <c r="AE321" s="120">
        <v>731</v>
      </c>
      <c r="AF321" s="120">
        <v>0</v>
      </c>
      <c r="AG321" s="120">
        <v>0</v>
      </c>
      <c r="AH321" s="120">
        <v>0</v>
      </c>
      <c r="AI321" s="120">
        <v>0</v>
      </c>
      <c r="AJ321" s="120">
        <v>0</v>
      </c>
      <c r="AK321" s="120">
        <v>0</v>
      </c>
      <c r="AL321" s="120">
        <v>0</v>
      </c>
      <c r="AM321" s="131">
        <v>731</v>
      </c>
    </row>
    <row r="322" spans="1:39" ht="15.75" x14ac:dyDescent="0.25">
      <c r="A322">
        <v>307</v>
      </c>
      <c r="B322" t="s">
        <v>8</v>
      </c>
      <c r="C322" t="s">
        <v>303</v>
      </c>
      <c r="D322" t="s">
        <v>304</v>
      </c>
      <c r="E322" t="s">
        <v>369</v>
      </c>
      <c r="F322" t="s">
        <v>371</v>
      </c>
      <c r="G322">
        <v>22934</v>
      </c>
      <c r="H322" t="s">
        <v>329</v>
      </c>
      <c r="I322" s="120">
        <v>0</v>
      </c>
      <c r="J322" s="120">
        <v>0</v>
      </c>
      <c r="K322" s="120">
        <v>0</v>
      </c>
      <c r="L322" s="120">
        <v>0</v>
      </c>
      <c r="M322" s="120">
        <v>0</v>
      </c>
      <c r="N322" s="120">
        <v>0</v>
      </c>
      <c r="O322" s="121">
        <f t="shared" si="6"/>
        <v>0</v>
      </c>
      <c r="P322" s="120">
        <v>0</v>
      </c>
      <c r="Q322" s="120">
        <v>0</v>
      </c>
      <c r="R322" s="120">
        <v>524</v>
      </c>
      <c r="S322" s="120">
        <v>0</v>
      </c>
      <c r="T322" s="120">
        <v>0</v>
      </c>
      <c r="U322" s="120">
        <v>0</v>
      </c>
      <c r="V322" s="120">
        <v>0</v>
      </c>
      <c r="W322" s="120">
        <v>0</v>
      </c>
      <c r="X322" s="120">
        <v>0</v>
      </c>
      <c r="Y322" s="120">
        <v>0</v>
      </c>
      <c r="Z322" s="120">
        <v>0</v>
      </c>
      <c r="AA322" s="122">
        <v>208.95261845386534</v>
      </c>
      <c r="AB322" s="120">
        <v>0</v>
      </c>
      <c r="AC322" s="120">
        <v>0</v>
      </c>
      <c r="AD322" s="120">
        <v>131</v>
      </c>
      <c r="AE322" s="120">
        <v>0</v>
      </c>
      <c r="AF322" s="120">
        <v>0</v>
      </c>
      <c r="AG322" s="120">
        <v>0</v>
      </c>
      <c r="AH322" s="120">
        <v>0</v>
      </c>
      <c r="AI322" s="120">
        <v>0</v>
      </c>
      <c r="AJ322" s="120">
        <v>0</v>
      </c>
      <c r="AK322" s="120">
        <v>0</v>
      </c>
      <c r="AL322" s="120">
        <v>0</v>
      </c>
      <c r="AM322" s="131">
        <v>131</v>
      </c>
    </row>
    <row r="323" spans="1:39" ht="15.75" x14ac:dyDescent="0.25">
      <c r="A323">
        <v>308</v>
      </c>
      <c r="B323" t="s">
        <v>8</v>
      </c>
      <c r="C323" t="s">
        <v>303</v>
      </c>
      <c r="D323" t="s">
        <v>304</v>
      </c>
      <c r="E323" t="s">
        <v>373</v>
      </c>
      <c r="F323" t="s">
        <v>371</v>
      </c>
      <c r="G323">
        <v>23103</v>
      </c>
      <c r="H323" t="s">
        <v>329</v>
      </c>
      <c r="I323" s="120">
        <v>0</v>
      </c>
      <c r="J323" s="120">
        <v>0</v>
      </c>
      <c r="K323" s="120">
        <v>0</v>
      </c>
      <c r="L323" s="120">
        <v>0</v>
      </c>
      <c r="M323" s="120">
        <v>0</v>
      </c>
      <c r="N323" s="120">
        <v>0</v>
      </c>
      <c r="O323" s="121">
        <f t="shared" si="6"/>
        <v>0</v>
      </c>
      <c r="P323" s="120">
        <v>0</v>
      </c>
      <c r="Q323" s="120">
        <v>0</v>
      </c>
      <c r="R323" s="120">
        <v>528</v>
      </c>
      <c r="S323" s="120">
        <v>0</v>
      </c>
      <c r="T323" s="120">
        <v>0</v>
      </c>
      <c r="U323" s="120">
        <v>0</v>
      </c>
      <c r="V323" s="120">
        <v>0</v>
      </c>
      <c r="W323" s="120">
        <v>0</v>
      </c>
      <c r="X323" s="120">
        <v>0</v>
      </c>
      <c r="Y323" s="120">
        <v>0</v>
      </c>
      <c r="Z323" s="120">
        <v>0</v>
      </c>
      <c r="AA323" s="122">
        <v>211.27431421446383</v>
      </c>
      <c r="AB323" s="120">
        <v>0</v>
      </c>
      <c r="AC323" s="120">
        <v>0</v>
      </c>
      <c r="AD323" s="120">
        <v>132</v>
      </c>
      <c r="AE323" s="120">
        <v>0</v>
      </c>
      <c r="AF323" s="120">
        <v>0</v>
      </c>
      <c r="AG323" s="120">
        <v>0</v>
      </c>
      <c r="AH323" s="120">
        <v>0</v>
      </c>
      <c r="AI323" s="120">
        <v>0</v>
      </c>
      <c r="AJ323" s="120">
        <v>0</v>
      </c>
      <c r="AK323" s="120">
        <v>0</v>
      </c>
      <c r="AL323" s="120">
        <v>0</v>
      </c>
      <c r="AM323" s="131">
        <v>132</v>
      </c>
    </row>
    <row r="324" spans="1:39" ht="15.75" x14ac:dyDescent="0.25">
      <c r="A324">
        <v>309</v>
      </c>
      <c r="B324" t="s">
        <v>8</v>
      </c>
      <c r="C324" t="s">
        <v>303</v>
      </c>
      <c r="D324" t="s">
        <v>304</v>
      </c>
      <c r="E324" t="s">
        <v>369</v>
      </c>
      <c r="F324" t="s">
        <v>370</v>
      </c>
      <c r="G324">
        <v>22947</v>
      </c>
      <c r="H324" t="s">
        <v>329</v>
      </c>
      <c r="I324" s="120">
        <v>0</v>
      </c>
      <c r="J324" s="120">
        <v>0</v>
      </c>
      <c r="K324" s="120">
        <v>0</v>
      </c>
      <c r="L324" s="120">
        <v>0</v>
      </c>
      <c r="M324" s="120">
        <v>0</v>
      </c>
      <c r="N324" s="120">
        <v>0</v>
      </c>
      <c r="O324" s="121">
        <f t="shared" si="6"/>
        <v>0</v>
      </c>
      <c r="P324" s="120">
        <v>0</v>
      </c>
      <c r="Q324" s="120">
        <v>0</v>
      </c>
      <c r="R324" s="120">
        <v>525</v>
      </c>
      <c r="S324" s="120">
        <v>0</v>
      </c>
      <c r="T324" s="120">
        <v>0</v>
      </c>
      <c r="U324" s="120">
        <v>0</v>
      </c>
      <c r="V324" s="120">
        <v>0</v>
      </c>
      <c r="W324" s="120">
        <v>0</v>
      </c>
      <c r="X324" s="120">
        <v>0</v>
      </c>
      <c r="Y324" s="120">
        <v>0</v>
      </c>
      <c r="Z324" s="120">
        <v>0</v>
      </c>
      <c r="AA324" s="122">
        <v>210.11346633416457</v>
      </c>
      <c r="AB324" s="120">
        <v>0</v>
      </c>
      <c r="AC324" s="120">
        <v>0</v>
      </c>
      <c r="AD324" s="120">
        <v>131</v>
      </c>
      <c r="AE324" s="120">
        <v>0</v>
      </c>
      <c r="AF324" s="120">
        <v>0</v>
      </c>
      <c r="AG324" s="120">
        <v>0</v>
      </c>
      <c r="AH324" s="120">
        <v>0</v>
      </c>
      <c r="AI324" s="120">
        <v>0</v>
      </c>
      <c r="AJ324" s="120">
        <v>0</v>
      </c>
      <c r="AK324" s="120">
        <v>0</v>
      </c>
      <c r="AL324" s="120">
        <v>0</v>
      </c>
      <c r="AM324" s="131">
        <v>131</v>
      </c>
    </row>
    <row r="325" spans="1:39" ht="15.75" x14ac:dyDescent="0.25">
      <c r="A325">
        <v>310</v>
      </c>
      <c r="B325" t="s">
        <v>8</v>
      </c>
      <c r="C325" t="s">
        <v>303</v>
      </c>
      <c r="D325" t="s">
        <v>304</v>
      </c>
      <c r="E325" t="s">
        <v>373</v>
      </c>
      <c r="F325" t="s">
        <v>370</v>
      </c>
      <c r="G325">
        <v>26059</v>
      </c>
      <c r="H325" t="s">
        <v>329</v>
      </c>
      <c r="I325" s="120">
        <v>0</v>
      </c>
      <c r="J325" s="120">
        <v>0</v>
      </c>
      <c r="K325" s="120">
        <v>0</v>
      </c>
      <c r="L325" s="120">
        <v>0</v>
      </c>
      <c r="M325" s="120">
        <v>0</v>
      </c>
      <c r="N325" s="120">
        <v>0</v>
      </c>
      <c r="O325" s="121">
        <f t="shared" ref="O325:O363" si="7">SUM(I325:N325)</f>
        <v>0</v>
      </c>
      <c r="P325" s="120">
        <v>0</v>
      </c>
      <c r="Q325" s="120">
        <v>0</v>
      </c>
      <c r="R325" s="120">
        <v>596</v>
      </c>
      <c r="S325" s="120">
        <v>0</v>
      </c>
      <c r="T325" s="120">
        <v>0</v>
      </c>
      <c r="U325" s="120">
        <v>0</v>
      </c>
      <c r="V325" s="120">
        <v>0</v>
      </c>
      <c r="W325" s="120">
        <v>0</v>
      </c>
      <c r="X325" s="120">
        <v>0</v>
      </c>
      <c r="Y325" s="120">
        <v>0</v>
      </c>
      <c r="Z325" s="120">
        <v>0</v>
      </c>
      <c r="AA325" s="122">
        <v>237.97381546134665</v>
      </c>
      <c r="AB325" s="120">
        <v>0</v>
      </c>
      <c r="AC325" s="120">
        <v>0</v>
      </c>
      <c r="AD325" s="120">
        <v>149</v>
      </c>
      <c r="AE325" s="120">
        <v>0</v>
      </c>
      <c r="AF325" s="120">
        <v>0</v>
      </c>
      <c r="AG325" s="120">
        <v>0</v>
      </c>
      <c r="AH325" s="120">
        <v>0</v>
      </c>
      <c r="AI325" s="120">
        <v>0</v>
      </c>
      <c r="AJ325" s="120">
        <v>0</v>
      </c>
      <c r="AK325" s="120">
        <v>0</v>
      </c>
      <c r="AL325" s="120">
        <v>0</v>
      </c>
      <c r="AM325" s="131">
        <v>149</v>
      </c>
    </row>
    <row r="326" spans="1:39" ht="15.75" x14ac:dyDescent="0.25">
      <c r="A326">
        <v>311</v>
      </c>
      <c r="B326" t="s">
        <v>8</v>
      </c>
      <c r="C326" t="s">
        <v>303</v>
      </c>
      <c r="D326" t="s">
        <v>304</v>
      </c>
      <c r="E326" t="s">
        <v>369</v>
      </c>
      <c r="F326" t="s">
        <v>372</v>
      </c>
      <c r="G326">
        <v>3615</v>
      </c>
      <c r="H326" t="s">
        <v>329</v>
      </c>
      <c r="I326" s="120">
        <v>0</v>
      </c>
      <c r="J326" s="120">
        <v>0</v>
      </c>
      <c r="K326" s="120">
        <v>0</v>
      </c>
      <c r="L326" s="120">
        <v>0</v>
      </c>
      <c r="M326" s="120">
        <v>0</v>
      </c>
      <c r="N326" s="120">
        <v>0</v>
      </c>
      <c r="O326" s="121">
        <f t="shared" si="7"/>
        <v>0</v>
      </c>
      <c r="P326" s="120">
        <v>0</v>
      </c>
      <c r="Q326" s="120">
        <v>0</v>
      </c>
      <c r="R326" s="120">
        <v>83</v>
      </c>
      <c r="S326" s="120">
        <v>0</v>
      </c>
      <c r="T326" s="120">
        <v>0</v>
      </c>
      <c r="U326" s="120">
        <v>0</v>
      </c>
      <c r="V326" s="120">
        <v>0</v>
      </c>
      <c r="W326" s="120">
        <v>0</v>
      </c>
      <c r="X326" s="120">
        <v>0</v>
      </c>
      <c r="Y326" s="120">
        <v>0</v>
      </c>
      <c r="Z326" s="120">
        <v>0</v>
      </c>
      <c r="AA326" s="122">
        <v>33.664588528678308</v>
      </c>
      <c r="AB326" s="120">
        <v>0</v>
      </c>
      <c r="AC326" s="120">
        <v>0</v>
      </c>
      <c r="AD326" s="120">
        <v>21</v>
      </c>
      <c r="AE326" s="120">
        <v>0</v>
      </c>
      <c r="AF326" s="120">
        <v>0</v>
      </c>
      <c r="AG326" s="120">
        <v>0</v>
      </c>
      <c r="AH326" s="120">
        <v>0</v>
      </c>
      <c r="AI326" s="120">
        <v>0</v>
      </c>
      <c r="AJ326" s="120">
        <v>0</v>
      </c>
      <c r="AK326" s="120">
        <v>0</v>
      </c>
      <c r="AL326" s="120">
        <v>0</v>
      </c>
      <c r="AM326" s="131">
        <v>21</v>
      </c>
    </row>
    <row r="327" spans="1:39" ht="15.75" x14ac:dyDescent="0.25">
      <c r="A327">
        <v>312</v>
      </c>
      <c r="B327" t="s">
        <v>8</v>
      </c>
      <c r="C327" t="s">
        <v>303</v>
      </c>
      <c r="D327" t="s">
        <v>304</v>
      </c>
      <c r="E327" t="s">
        <v>373</v>
      </c>
      <c r="F327" t="s">
        <v>372</v>
      </c>
      <c r="G327">
        <v>3159</v>
      </c>
      <c r="H327" t="s">
        <v>329</v>
      </c>
      <c r="I327" s="120">
        <v>0</v>
      </c>
      <c r="J327" s="120">
        <v>0</v>
      </c>
      <c r="K327" s="120">
        <v>0</v>
      </c>
      <c r="L327" s="120">
        <v>0</v>
      </c>
      <c r="M327" s="120">
        <v>0</v>
      </c>
      <c r="N327" s="120">
        <v>0</v>
      </c>
      <c r="O327" s="121">
        <f t="shared" si="7"/>
        <v>0</v>
      </c>
      <c r="P327" s="120">
        <v>0</v>
      </c>
      <c r="Q327" s="120">
        <v>0</v>
      </c>
      <c r="R327" s="120">
        <v>72</v>
      </c>
      <c r="S327" s="120">
        <v>0</v>
      </c>
      <c r="T327" s="120">
        <v>0</v>
      </c>
      <c r="U327" s="120">
        <v>0</v>
      </c>
      <c r="V327" s="120">
        <v>0</v>
      </c>
      <c r="W327" s="120">
        <v>0</v>
      </c>
      <c r="X327" s="120">
        <v>0</v>
      </c>
      <c r="Y327" s="120">
        <v>0</v>
      </c>
      <c r="Z327" s="120">
        <v>0</v>
      </c>
      <c r="AA327" s="122">
        <v>29.021197007481298</v>
      </c>
      <c r="AB327" s="120">
        <v>0</v>
      </c>
      <c r="AC327" s="120">
        <v>0</v>
      </c>
      <c r="AD327" s="120">
        <v>18</v>
      </c>
      <c r="AE327" s="120">
        <v>0</v>
      </c>
      <c r="AF327" s="120">
        <v>0</v>
      </c>
      <c r="AG327" s="120">
        <v>0</v>
      </c>
      <c r="AH327" s="120">
        <v>0</v>
      </c>
      <c r="AI327" s="120">
        <v>0</v>
      </c>
      <c r="AJ327" s="120">
        <v>0</v>
      </c>
      <c r="AK327" s="120">
        <v>0</v>
      </c>
      <c r="AL327" s="120">
        <v>0</v>
      </c>
      <c r="AM327" s="131">
        <v>18</v>
      </c>
    </row>
    <row r="328" spans="1:39" ht="15.75" x14ac:dyDescent="0.25">
      <c r="A328">
        <v>313</v>
      </c>
      <c r="B328" t="s">
        <v>9</v>
      </c>
      <c r="C328" t="s">
        <v>305</v>
      </c>
      <c r="D328" t="s">
        <v>306</v>
      </c>
      <c r="E328" t="s">
        <v>369</v>
      </c>
      <c r="F328" t="s">
        <v>371</v>
      </c>
      <c r="G328">
        <v>142095</v>
      </c>
      <c r="H328" t="s">
        <v>328</v>
      </c>
      <c r="I328" s="120">
        <v>10569</v>
      </c>
      <c r="J328" s="120">
        <v>0</v>
      </c>
      <c r="K328" s="120">
        <v>0</v>
      </c>
      <c r="L328" s="120">
        <v>0</v>
      </c>
      <c r="M328" s="120">
        <v>9381.0230143623467</v>
      </c>
      <c r="N328" s="120">
        <v>21314</v>
      </c>
      <c r="O328" s="121">
        <f t="shared" si="7"/>
        <v>41264.023014362348</v>
      </c>
      <c r="P328" s="120">
        <v>41264</v>
      </c>
      <c r="Q328" s="120">
        <v>37137.620712926117</v>
      </c>
      <c r="R328" s="120">
        <v>29279</v>
      </c>
      <c r="S328" s="120">
        <v>19950</v>
      </c>
      <c r="T328" s="120">
        <v>9653</v>
      </c>
      <c r="U328" s="120">
        <v>17094</v>
      </c>
      <c r="V328" s="120">
        <v>24819</v>
      </c>
      <c r="W328" s="120">
        <v>18074</v>
      </c>
      <c r="X328" s="120">
        <v>0</v>
      </c>
      <c r="Y328" s="120">
        <v>21457</v>
      </c>
      <c r="Z328" s="120">
        <v>19394</v>
      </c>
      <c r="AA328" s="122">
        <v>40198.624774750933</v>
      </c>
      <c r="AB328" s="120">
        <v>16506</v>
      </c>
      <c r="AC328" s="120">
        <v>17596</v>
      </c>
      <c r="AD328" s="120">
        <v>7319</v>
      </c>
      <c r="AE328" s="120">
        <v>19950</v>
      </c>
      <c r="AF328" s="120">
        <v>5171</v>
      </c>
      <c r="AG328" s="120">
        <v>12991</v>
      </c>
      <c r="AH328" s="120">
        <v>18864</v>
      </c>
      <c r="AI328" s="120">
        <v>13736</v>
      </c>
      <c r="AJ328" s="120">
        <v>0</v>
      </c>
      <c r="AK328" s="120">
        <v>10170</v>
      </c>
      <c r="AL328" s="120">
        <v>11142</v>
      </c>
      <c r="AM328" s="131">
        <v>35163</v>
      </c>
    </row>
    <row r="329" spans="1:39" ht="15.75" x14ac:dyDescent="0.25">
      <c r="A329">
        <v>314</v>
      </c>
      <c r="B329" t="s">
        <v>9</v>
      </c>
      <c r="C329" t="s">
        <v>305</v>
      </c>
      <c r="D329" t="s">
        <v>306</v>
      </c>
      <c r="E329" t="s">
        <v>373</v>
      </c>
      <c r="F329" t="s">
        <v>371</v>
      </c>
      <c r="G329">
        <v>141455</v>
      </c>
      <c r="H329" t="s">
        <v>328</v>
      </c>
      <c r="I329" s="120">
        <v>10464</v>
      </c>
      <c r="J329" s="120">
        <v>0</v>
      </c>
      <c r="K329" s="120">
        <v>0</v>
      </c>
      <c r="L329" s="120">
        <v>0</v>
      </c>
      <c r="M329" s="120">
        <v>9288.0525177366326</v>
      </c>
      <c r="N329" s="120">
        <v>21218</v>
      </c>
      <c r="O329" s="121">
        <f t="shared" si="7"/>
        <v>40970.052517736636</v>
      </c>
      <c r="P329" s="120">
        <v>40970</v>
      </c>
      <c r="Q329" s="120">
        <v>36873.047265962974</v>
      </c>
      <c r="R329" s="120">
        <v>29089</v>
      </c>
      <c r="S329" s="120">
        <v>19752</v>
      </c>
      <c r="T329" s="120">
        <v>7374</v>
      </c>
      <c r="U329" s="120">
        <v>16936</v>
      </c>
      <c r="V329" s="120">
        <v>25300</v>
      </c>
      <c r="W329" s="120">
        <v>1510</v>
      </c>
      <c r="X329" s="120">
        <v>0</v>
      </c>
      <c r="Y329" s="120">
        <v>21304</v>
      </c>
      <c r="Z329" s="120">
        <v>19255</v>
      </c>
      <c r="AA329" s="122">
        <v>39909.196225731139</v>
      </c>
      <c r="AB329" s="120">
        <v>16388</v>
      </c>
      <c r="AC329" s="120">
        <v>17793</v>
      </c>
      <c r="AD329" s="120">
        <v>7272</v>
      </c>
      <c r="AE329" s="120">
        <v>19752</v>
      </c>
      <c r="AF329" s="120">
        <v>3068</v>
      </c>
      <c r="AG329" s="120">
        <v>12871</v>
      </c>
      <c r="AH329" s="120">
        <v>19228</v>
      </c>
      <c r="AI329" s="120">
        <v>1148</v>
      </c>
      <c r="AJ329" s="120">
        <v>0</v>
      </c>
      <c r="AK329" s="120">
        <v>10093</v>
      </c>
      <c r="AL329" s="120">
        <v>11062</v>
      </c>
      <c r="AM329" s="131">
        <v>34251</v>
      </c>
    </row>
    <row r="330" spans="1:39" ht="15.75" x14ac:dyDescent="0.25">
      <c r="A330">
        <v>315</v>
      </c>
      <c r="B330" t="s">
        <v>9</v>
      </c>
      <c r="C330" t="s">
        <v>305</v>
      </c>
      <c r="D330" t="s">
        <v>306</v>
      </c>
      <c r="E330" t="s">
        <v>369</v>
      </c>
      <c r="F330" t="s">
        <v>370</v>
      </c>
      <c r="G330">
        <v>187509</v>
      </c>
      <c r="H330" t="s">
        <v>328</v>
      </c>
      <c r="I330" s="120">
        <v>8040</v>
      </c>
      <c r="J330" s="120">
        <v>0</v>
      </c>
      <c r="K330" s="120">
        <v>0</v>
      </c>
      <c r="L330" s="120">
        <v>0</v>
      </c>
      <c r="M330" s="120">
        <v>7128.7377573974736</v>
      </c>
      <c r="N330" s="120">
        <v>28126</v>
      </c>
      <c r="O330" s="121">
        <f t="shared" si="7"/>
        <v>43294.737757397474</v>
      </c>
      <c r="P330" s="120">
        <v>43295</v>
      </c>
      <c r="Q330" s="120">
        <v>43000</v>
      </c>
      <c r="R330" s="120">
        <v>32720</v>
      </c>
      <c r="S330" s="120">
        <v>15169</v>
      </c>
      <c r="T330" s="120">
        <v>12380</v>
      </c>
      <c r="U330" s="120">
        <v>14190</v>
      </c>
      <c r="V330" s="120">
        <v>5134</v>
      </c>
      <c r="W330" s="120">
        <v>13743</v>
      </c>
      <c r="X330" s="120">
        <v>0</v>
      </c>
      <c r="Y330" s="120">
        <v>22509</v>
      </c>
      <c r="Z330" s="120">
        <v>20345</v>
      </c>
      <c r="AA330" s="122">
        <v>41889.459923223432</v>
      </c>
      <c r="AB330" s="120">
        <v>17318</v>
      </c>
      <c r="AC330" s="120">
        <v>38500</v>
      </c>
      <c r="AD330" s="120">
        <v>8180</v>
      </c>
      <c r="AE330" s="120">
        <v>15169</v>
      </c>
      <c r="AF330" s="120">
        <v>7539</v>
      </c>
      <c r="AG330" s="120">
        <v>10785</v>
      </c>
      <c r="AH330" s="120">
        <v>3902</v>
      </c>
      <c r="AI330" s="120">
        <v>10444</v>
      </c>
      <c r="AJ330" s="120">
        <v>0</v>
      </c>
      <c r="AK330" s="120">
        <v>10209</v>
      </c>
      <c r="AL330" s="120">
        <v>11687</v>
      </c>
      <c r="AM330" s="131">
        <v>41635</v>
      </c>
    </row>
    <row r="331" spans="1:39" ht="15.75" x14ac:dyDescent="0.25">
      <c r="A331">
        <v>316</v>
      </c>
      <c r="B331" t="s">
        <v>9</v>
      </c>
      <c r="C331" t="s">
        <v>305</v>
      </c>
      <c r="D331" t="s">
        <v>306</v>
      </c>
      <c r="E331" t="s">
        <v>373</v>
      </c>
      <c r="F331" t="s">
        <v>370</v>
      </c>
      <c r="G331">
        <v>189289</v>
      </c>
      <c r="H331" t="s">
        <v>328</v>
      </c>
      <c r="I331" s="120">
        <v>8031</v>
      </c>
      <c r="J331" s="120">
        <v>0</v>
      </c>
      <c r="K331" s="120">
        <v>0</v>
      </c>
      <c r="L331" s="120">
        <v>0</v>
      </c>
      <c r="M331" s="120">
        <v>7137.7349022322196</v>
      </c>
      <c r="N331" s="120">
        <v>28393</v>
      </c>
      <c r="O331" s="121">
        <f t="shared" si="7"/>
        <v>43561.734902232216</v>
      </c>
      <c r="P331" s="120">
        <v>43562</v>
      </c>
      <c r="Q331" s="120">
        <v>43000</v>
      </c>
      <c r="R331" s="120">
        <v>32964</v>
      </c>
      <c r="S331" s="120">
        <v>15169</v>
      </c>
      <c r="T331" s="120">
        <v>0</v>
      </c>
      <c r="U331" s="120">
        <v>14216</v>
      </c>
      <c r="V331" s="120">
        <v>5159</v>
      </c>
      <c r="W331" s="120">
        <v>1160</v>
      </c>
      <c r="X331" s="120">
        <v>0</v>
      </c>
      <c r="Y331" s="120">
        <v>22658</v>
      </c>
      <c r="Z331" s="120">
        <v>20479</v>
      </c>
      <c r="AA331" s="122">
        <v>42142.287849594504</v>
      </c>
      <c r="AB331" s="120">
        <v>17424</v>
      </c>
      <c r="AC331" s="120">
        <v>36000</v>
      </c>
      <c r="AD331" s="120">
        <v>8241</v>
      </c>
      <c r="AE331" s="120">
        <v>15169</v>
      </c>
      <c r="AF331" s="120">
        <v>0</v>
      </c>
      <c r="AG331" s="120">
        <v>10805</v>
      </c>
      <c r="AH331" s="120">
        <v>3921</v>
      </c>
      <c r="AI331" s="120">
        <v>881</v>
      </c>
      <c r="AJ331" s="120">
        <v>0</v>
      </c>
      <c r="AK331" s="120">
        <v>10271</v>
      </c>
      <c r="AL331" s="120">
        <v>11764</v>
      </c>
      <c r="AM331" s="131">
        <v>39669</v>
      </c>
    </row>
    <row r="332" spans="1:39" ht="15.75" x14ac:dyDescent="0.25">
      <c r="A332">
        <v>317</v>
      </c>
      <c r="B332" t="s">
        <v>9</v>
      </c>
      <c r="C332" t="s">
        <v>305</v>
      </c>
      <c r="D332" t="s">
        <v>306</v>
      </c>
      <c r="E332" t="s">
        <v>369</v>
      </c>
      <c r="F332" t="s">
        <v>372</v>
      </c>
      <c r="G332">
        <v>16282</v>
      </c>
      <c r="H332" t="s">
        <v>328</v>
      </c>
      <c r="I332" s="120">
        <v>977</v>
      </c>
      <c r="J332" s="120">
        <v>0</v>
      </c>
      <c r="K332" s="120">
        <v>0</v>
      </c>
      <c r="L332" s="120">
        <v>0</v>
      </c>
      <c r="M332" s="120">
        <v>866.72495241391243</v>
      </c>
      <c r="N332" s="120">
        <v>2442</v>
      </c>
      <c r="O332" s="121">
        <f t="shared" si="7"/>
        <v>4285.7249524139124</v>
      </c>
      <c r="P332" s="120">
        <v>4286</v>
      </c>
      <c r="Q332" s="120">
        <v>0</v>
      </c>
      <c r="R332" s="120">
        <v>3121</v>
      </c>
      <c r="S332" s="120">
        <v>3067</v>
      </c>
      <c r="T332" s="120">
        <v>0</v>
      </c>
      <c r="U332" s="120">
        <v>1627</v>
      </c>
      <c r="V332" s="120">
        <v>0</v>
      </c>
      <c r="W332" s="120">
        <v>1671</v>
      </c>
      <c r="X332" s="120">
        <v>0</v>
      </c>
      <c r="Y332" s="120">
        <v>2229</v>
      </c>
      <c r="Z332" s="120">
        <v>2014</v>
      </c>
      <c r="AA332" s="122">
        <v>4164.2326674716905</v>
      </c>
      <c r="AB332" s="120">
        <v>1715</v>
      </c>
      <c r="AC332" s="120">
        <v>0</v>
      </c>
      <c r="AD332" s="120">
        <v>780</v>
      </c>
      <c r="AE332" s="120">
        <v>2659</v>
      </c>
      <c r="AF332" s="120">
        <v>0</v>
      </c>
      <c r="AG332" s="120">
        <v>1237</v>
      </c>
      <c r="AH332" s="120">
        <v>0</v>
      </c>
      <c r="AI332" s="120">
        <v>1270</v>
      </c>
      <c r="AJ332" s="120">
        <v>0</v>
      </c>
      <c r="AK332" s="120">
        <v>1038</v>
      </c>
      <c r="AL332" s="120">
        <v>1157</v>
      </c>
      <c r="AM332" s="131">
        <v>3636</v>
      </c>
    </row>
    <row r="333" spans="1:39" ht="15.75" x14ac:dyDescent="0.25">
      <c r="A333">
        <v>318</v>
      </c>
      <c r="B333" t="s">
        <v>9</v>
      </c>
      <c r="C333" t="s">
        <v>305</v>
      </c>
      <c r="D333" t="s">
        <v>306</v>
      </c>
      <c r="E333" t="s">
        <v>373</v>
      </c>
      <c r="F333" t="s">
        <v>372</v>
      </c>
      <c r="G333">
        <v>16001</v>
      </c>
      <c r="H333" t="s">
        <v>328</v>
      </c>
      <c r="I333" s="120">
        <v>971</v>
      </c>
      <c r="J333" s="120">
        <v>0</v>
      </c>
      <c r="K333" s="120">
        <v>0</v>
      </c>
      <c r="L333" s="120">
        <v>0</v>
      </c>
      <c r="M333" s="120">
        <v>860.72685585741488</v>
      </c>
      <c r="N333" s="120">
        <v>2400</v>
      </c>
      <c r="O333" s="121">
        <f t="shared" si="7"/>
        <v>4231.7268558574151</v>
      </c>
      <c r="P333" s="120">
        <v>4232</v>
      </c>
      <c r="Q333" s="120">
        <v>0</v>
      </c>
      <c r="R333" s="120">
        <v>3078</v>
      </c>
      <c r="S333" s="120">
        <v>3058</v>
      </c>
      <c r="T333" s="120">
        <v>0</v>
      </c>
      <c r="U333" s="120">
        <v>1614</v>
      </c>
      <c r="V333" s="120">
        <v>0</v>
      </c>
      <c r="W333" s="120">
        <v>140</v>
      </c>
      <c r="X333" s="120">
        <v>0</v>
      </c>
      <c r="Y333" s="120">
        <v>2201</v>
      </c>
      <c r="Z333" s="120">
        <v>1989</v>
      </c>
      <c r="AA333" s="122">
        <v>4112.1160592283122</v>
      </c>
      <c r="AB333" s="120">
        <v>1692</v>
      </c>
      <c r="AC333" s="120">
        <v>0</v>
      </c>
      <c r="AD333" s="120">
        <v>770</v>
      </c>
      <c r="AE333" s="120">
        <v>2649</v>
      </c>
      <c r="AF333" s="120">
        <v>0</v>
      </c>
      <c r="AG333" s="120">
        <v>1226</v>
      </c>
      <c r="AH333" s="120">
        <v>0</v>
      </c>
      <c r="AI333" s="120">
        <v>107</v>
      </c>
      <c r="AJ333" s="120">
        <v>0</v>
      </c>
      <c r="AK333" s="120">
        <v>1026</v>
      </c>
      <c r="AL333" s="120">
        <v>1142</v>
      </c>
      <c r="AM333" s="131">
        <v>3609</v>
      </c>
    </row>
    <row r="334" spans="1:39" ht="15.75" x14ac:dyDescent="0.25">
      <c r="A334">
        <v>319</v>
      </c>
      <c r="B334" t="s">
        <v>9</v>
      </c>
      <c r="C334" t="s">
        <v>307</v>
      </c>
      <c r="D334" t="s">
        <v>308</v>
      </c>
      <c r="E334" t="s">
        <v>369</v>
      </c>
      <c r="F334" t="s">
        <v>371</v>
      </c>
      <c r="G334">
        <v>31849</v>
      </c>
      <c r="H334" t="s">
        <v>328</v>
      </c>
      <c r="I334" s="120">
        <v>2249</v>
      </c>
      <c r="J334" s="120">
        <v>0</v>
      </c>
      <c r="K334" s="120">
        <v>0</v>
      </c>
      <c r="L334" s="120">
        <v>0</v>
      </c>
      <c r="M334" s="120">
        <v>3140.8249901146701</v>
      </c>
      <c r="N334" s="120">
        <v>4777</v>
      </c>
      <c r="O334" s="121">
        <f t="shared" si="7"/>
        <v>10166.82499011467</v>
      </c>
      <c r="P334" s="120">
        <v>10167</v>
      </c>
      <c r="Q334" s="120">
        <v>6769.6524950573348</v>
      </c>
      <c r="R334" s="120">
        <v>6274</v>
      </c>
      <c r="S334" s="120">
        <v>7779</v>
      </c>
      <c r="T334" s="120">
        <v>2142</v>
      </c>
      <c r="U334" s="120">
        <v>3174</v>
      </c>
      <c r="V334" s="120">
        <v>5951</v>
      </c>
      <c r="W334" s="120">
        <v>6195</v>
      </c>
      <c r="X334" s="120">
        <v>0</v>
      </c>
      <c r="Y334" s="120">
        <v>2541</v>
      </c>
      <c r="Z334" s="120">
        <v>3970</v>
      </c>
      <c r="AA334" s="122">
        <v>9928.0476923076931</v>
      </c>
      <c r="AB334" s="120">
        <v>0</v>
      </c>
      <c r="AC334" s="120">
        <v>4753</v>
      </c>
      <c r="AD334" s="120">
        <v>1568</v>
      </c>
      <c r="AE334" s="120">
        <v>7779</v>
      </c>
      <c r="AF334" s="120">
        <v>1459</v>
      </c>
      <c r="AG334" s="120">
        <v>2412</v>
      </c>
      <c r="AH334" s="120">
        <v>3393</v>
      </c>
      <c r="AI334" s="120">
        <v>4708</v>
      </c>
      <c r="AJ334" s="120">
        <v>0</v>
      </c>
      <c r="AK334" s="120">
        <v>1208</v>
      </c>
      <c r="AL334" s="120">
        <v>2135</v>
      </c>
      <c r="AM334" s="131">
        <v>8545</v>
      </c>
    </row>
    <row r="335" spans="1:39" ht="15.75" x14ac:dyDescent="0.25">
      <c r="A335">
        <v>320</v>
      </c>
      <c r="B335" t="s">
        <v>9</v>
      </c>
      <c r="C335" t="s">
        <v>307</v>
      </c>
      <c r="D335" t="s">
        <v>308</v>
      </c>
      <c r="E335" t="s">
        <v>373</v>
      </c>
      <c r="F335" t="s">
        <v>371</v>
      </c>
      <c r="G335">
        <v>31706</v>
      </c>
      <c r="H335" t="s">
        <v>328</v>
      </c>
      <c r="I335" s="120">
        <v>2227</v>
      </c>
      <c r="J335" s="120">
        <v>0</v>
      </c>
      <c r="K335" s="120">
        <v>0</v>
      </c>
      <c r="L335" s="120">
        <v>0</v>
      </c>
      <c r="M335" s="120">
        <v>3109.6186635033614</v>
      </c>
      <c r="N335" s="120">
        <v>4756</v>
      </c>
      <c r="O335" s="121">
        <f t="shared" si="7"/>
        <v>10092.618663503361</v>
      </c>
      <c r="P335" s="120">
        <v>10093</v>
      </c>
      <c r="Q335" s="120">
        <v>6722.2293317516815</v>
      </c>
      <c r="R335" s="120">
        <v>6234</v>
      </c>
      <c r="S335" s="120">
        <v>7715</v>
      </c>
      <c r="T335" s="120">
        <v>1654</v>
      </c>
      <c r="U335" s="120">
        <v>3145</v>
      </c>
      <c r="V335" s="120">
        <v>6087</v>
      </c>
      <c r="W335" s="120">
        <v>855</v>
      </c>
      <c r="X335" s="120">
        <v>0</v>
      </c>
      <c r="Y335" s="120">
        <v>2523</v>
      </c>
      <c r="Z335" s="120">
        <v>3941</v>
      </c>
      <c r="AA335" s="122">
        <v>9855.454969951923</v>
      </c>
      <c r="AB335" s="120">
        <v>0</v>
      </c>
      <c r="AC335" s="120">
        <v>3752</v>
      </c>
      <c r="AD335" s="120">
        <v>1559</v>
      </c>
      <c r="AE335" s="120">
        <v>7715</v>
      </c>
      <c r="AF335" s="120">
        <v>996</v>
      </c>
      <c r="AG335" s="120">
        <v>2389</v>
      </c>
      <c r="AH335" s="120">
        <v>3469</v>
      </c>
      <c r="AI335" s="120">
        <v>648</v>
      </c>
      <c r="AJ335" s="120">
        <v>0</v>
      </c>
      <c r="AK335" s="120">
        <v>1199</v>
      </c>
      <c r="AL335" s="120">
        <v>2120</v>
      </c>
      <c r="AM335" s="131">
        <v>8469</v>
      </c>
    </row>
    <row r="336" spans="1:39" ht="15.75" x14ac:dyDescent="0.25">
      <c r="A336">
        <v>321</v>
      </c>
      <c r="B336" t="s">
        <v>9</v>
      </c>
      <c r="C336" t="s">
        <v>307</v>
      </c>
      <c r="D336" t="s">
        <v>308</v>
      </c>
      <c r="E336" t="s">
        <v>369</v>
      </c>
      <c r="F336" t="s">
        <v>370</v>
      </c>
      <c r="G336">
        <v>42029</v>
      </c>
      <c r="H336" t="s">
        <v>328</v>
      </c>
      <c r="I336" s="120">
        <v>1711</v>
      </c>
      <c r="J336" s="120">
        <v>0</v>
      </c>
      <c r="K336" s="120">
        <v>0</v>
      </c>
      <c r="L336" s="120">
        <v>0</v>
      </c>
      <c r="M336" s="120">
        <v>2386.3661526294982</v>
      </c>
      <c r="N336" s="120">
        <v>6304</v>
      </c>
      <c r="O336" s="121">
        <f t="shared" si="7"/>
        <v>10401.366152629498</v>
      </c>
      <c r="P336" s="120">
        <v>10401</v>
      </c>
      <c r="Q336" s="120">
        <v>2080.2732305258996</v>
      </c>
      <c r="R336" s="120">
        <v>7021</v>
      </c>
      <c r="S336" s="120">
        <v>7249</v>
      </c>
      <c r="T336" s="120">
        <v>2756</v>
      </c>
      <c r="U336" s="120">
        <v>2679</v>
      </c>
      <c r="V336" s="120">
        <v>1211</v>
      </c>
      <c r="W336" s="120">
        <v>5511</v>
      </c>
      <c r="X336" s="120">
        <v>0</v>
      </c>
      <c r="Y336" s="120">
        <v>2600</v>
      </c>
      <c r="Z336" s="120">
        <v>4060</v>
      </c>
      <c r="AA336" s="122">
        <v>10085.842133413462</v>
      </c>
      <c r="AB336" s="120">
        <v>0</v>
      </c>
      <c r="AC336" s="120">
        <v>282</v>
      </c>
      <c r="AD336" s="120">
        <v>1755</v>
      </c>
      <c r="AE336" s="120">
        <v>7249</v>
      </c>
      <c r="AF336" s="120">
        <v>1997</v>
      </c>
      <c r="AG336" s="120">
        <v>2036</v>
      </c>
      <c r="AH336" s="120">
        <v>690</v>
      </c>
      <c r="AI336" s="120">
        <v>4188</v>
      </c>
      <c r="AJ336" s="120">
        <v>0</v>
      </c>
      <c r="AK336" s="120">
        <v>1184</v>
      </c>
      <c r="AL336" s="120">
        <v>2184</v>
      </c>
      <c r="AM336" s="131">
        <v>7909</v>
      </c>
    </row>
    <row r="337" spans="1:39" ht="15.75" x14ac:dyDescent="0.25">
      <c r="A337">
        <v>322</v>
      </c>
      <c r="B337" t="s">
        <v>9</v>
      </c>
      <c r="C337" t="s">
        <v>307</v>
      </c>
      <c r="D337" t="s">
        <v>308</v>
      </c>
      <c r="E337" t="s">
        <v>373</v>
      </c>
      <c r="F337" t="s">
        <v>370</v>
      </c>
      <c r="G337">
        <v>42428</v>
      </c>
      <c r="H337" t="s">
        <v>328</v>
      </c>
      <c r="I337" s="120">
        <v>1709</v>
      </c>
      <c r="J337" s="120">
        <v>0</v>
      </c>
      <c r="K337" s="120">
        <v>0</v>
      </c>
      <c r="L337" s="120">
        <v>0</v>
      </c>
      <c r="M337" s="120">
        <v>2389.1196520363778</v>
      </c>
      <c r="N337" s="120">
        <v>6364</v>
      </c>
      <c r="O337" s="121">
        <f t="shared" si="7"/>
        <v>10462.119652036377</v>
      </c>
      <c r="P337" s="120">
        <v>10462</v>
      </c>
      <c r="Q337" s="120">
        <v>2092.4239304072757</v>
      </c>
      <c r="R337" s="120">
        <v>7073</v>
      </c>
      <c r="S337" s="120">
        <v>7280</v>
      </c>
      <c r="T337" s="120">
        <v>0</v>
      </c>
      <c r="U337" s="120">
        <v>2686</v>
      </c>
      <c r="V337" s="120">
        <v>1217</v>
      </c>
      <c r="W337" s="120">
        <v>926</v>
      </c>
      <c r="X337" s="120">
        <v>0</v>
      </c>
      <c r="Y337" s="120">
        <v>2616</v>
      </c>
      <c r="Z337" s="120">
        <v>4085</v>
      </c>
      <c r="AA337" s="122">
        <v>10143.754326923077</v>
      </c>
      <c r="AB337" s="120">
        <v>0</v>
      </c>
      <c r="AC337" s="120">
        <v>273</v>
      </c>
      <c r="AD337" s="120">
        <v>1769</v>
      </c>
      <c r="AE337" s="120">
        <v>7280</v>
      </c>
      <c r="AF337" s="120">
        <v>0</v>
      </c>
      <c r="AG337" s="120">
        <v>2041</v>
      </c>
      <c r="AH337" s="120">
        <v>694</v>
      </c>
      <c r="AI337" s="120">
        <v>705</v>
      </c>
      <c r="AJ337" s="120">
        <v>0</v>
      </c>
      <c r="AK337" s="120">
        <v>1192</v>
      </c>
      <c r="AL337" s="120">
        <v>2197</v>
      </c>
      <c r="AM337" s="131">
        <v>7280</v>
      </c>
    </row>
    <row r="338" spans="1:39" ht="15.75" x14ac:dyDescent="0.25">
      <c r="A338">
        <v>323</v>
      </c>
      <c r="B338" t="s">
        <v>9</v>
      </c>
      <c r="C338" t="s">
        <v>307</v>
      </c>
      <c r="D338" t="s">
        <v>308</v>
      </c>
      <c r="E338" t="s">
        <v>369</v>
      </c>
      <c r="F338" t="s">
        <v>372</v>
      </c>
      <c r="G338">
        <v>3650</v>
      </c>
      <c r="H338" t="s">
        <v>328</v>
      </c>
      <c r="I338" s="120">
        <v>208</v>
      </c>
      <c r="J338" s="120">
        <v>0</v>
      </c>
      <c r="K338" s="120">
        <v>0</v>
      </c>
      <c r="L338" s="120">
        <v>0</v>
      </c>
      <c r="M338" s="120">
        <v>290.95310399367338</v>
      </c>
      <c r="N338" s="120">
        <v>548</v>
      </c>
      <c r="O338" s="121">
        <f t="shared" si="7"/>
        <v>1046.9531039936733</v>
      </c>
      <c r="P338" s="120">
        <v>1047</v>
      </c>
      <c r="Q338" s="120">
        <v>0</v>
      </c>
      <c r="R338" s="120">
        <v>670</v>
      </c>
      <c r="S338" s="120">
        <v>1077</v>
      </c>
      <c r="T338" s="120">
        <v>0</v>
      </c>
      <c r="U338" s="120">
        <v>305</v>
      </c>
      <c r="V338" s="120">
        <v>0</v>
      </c>
      <c r="W338" s="120">
        <v>605</v>
      </c>
      <c r="X338" s="120">
        <v>0</v>
      </c>
      <c r="Y338" s="120">
        <v>262</v>
      </c>
      <c r="Z338" s="120">
        <v>409</v>
      </c>
      <c r="AA338" s="122">
        <v>1019.6066225961538</v>
      </c>
      <c r="AB338" s="120">
        <v>0</v>
      </c>
      <c r="AC338" s="120">
        <v>0</v>
      </c>
      <c r="AD338" s="120">
        <v>167</v>
      </c>
      <c r="AE338" s="120">
        <v>976</v>
      </c>
      <c r="AF338" s="120">
        <v>0</v>
      </c>
      <c r="AG338" s="120">
        <v>232</v>
      </c>
      <c r="AH338" s="120">
        <v>0</v>
      </c>
      <c r="AI338" s="120">
        <v>460</v>
      </c>
      <c r="AJ338" s="120">
        <v>0</v>
      </c>
      <c r="AK338" s="120">
        <v>122</v>
      </c>
      <c r="AL338" s="120">
        <v>220</v>
      </c>
      <c r="AM338" s="131">
        <v>976</v>
      </c>
    </row>
    <row r="339" spans="1:39" ht="15.75" x14ac:dyDescent="0.25">
      <c r="A339">
        <v>324</v>
      </c>
      <c r="B339" t="s">
        <v>9</v>
      </c>
      <c r="C339" t="s">
        <v>307</v>
      </c>
      <c r="D339" t="s">
        <v>308</v>
      </c>
      <c r="E339" t="s">
        <v>373</v>
      </c>
      <c r="F339" t="s">
        <v>372</v>
      </c>
      <c r="G339">
        <v>3587</v>
      </c>
      <c r="H339" t="s">
        <v>328</v>
      </c>
      <c r="I339" s="120">
        <v>207</v>
      </c>
      <c r="J339" s="120">
        <v>0</v>
      </c>
      <c r="K339" s="120">
        <v>0</v>
      </c>
      <c r="L339" s="120">
        <v>0</v>
      </c>
      <c r="M339" s="120">
        <v>289.11743772241994</v>
      </c>
      <c r="N339" s="120">
        <v>538</v>
      </c>
      <c r="O339" s="121">
        <f t="shared" si="7"/>
        <v>1034.1174377224199</v>
      </c>
      <c r="P339" s="120">
        <v>1034</v>
      </c>
      <c r="Q339" s="120">
        <v>0</v>
      </c>
      <c r="R339" s="120">
        <v>660</v>
      </c>
      <c r="S339" s="120">
        <v>1070</v>
      </c>
      <c r="T339" s="120">
        <v>0</v>
      </c>
      <c r="U339" s="120">
        <v>303</v>
      </c>
      <c r="V339" s="120">
        <v>0</v>
      </c>
      <c r="W339" s="120">
        <v>89</v>
      </c>
      <c r="X339" s="120">
        <v>0</v>
      </c>
      <c r="Y339" s="120">
        <v>259</v>
      </c>
      <c r="Z339" s="120">
        <v>404</v>
      </c>
      <c r="AA339" s="122">
        <v>1007.2767548076922</v>
      </c>
      <c r="AB339" s="120">
        <v>0</v>
      </c>
      <c r="AC339" s="120">
        <v>0</v>
      </c>
      <c r="AD339" s="120">
        <v>165</v>
      </c>
      <c r="AE339" s="120">
        <v>968</v>
      </c>
      <c r="AF339" s="120">
        <v>0</v>
      </c>
      <c r="AG339" s="120">
        <v>230</v>
      </c>
      <c r="AH339" s="120">
        <v>0</v>
      </c>
      <c r="AI339" s="120">
        <v>68</v>
      </c>
      <c r="AJ339" s="120">
        <v>0</v>
      </c>
      <c r="AK339" s="120">
        <v>121</v>
      </c>
      <c r="AL339" s="120">
        <v>217</v>
      </c>
      <c r="AM339" s="131">
        <v>968</v>
      </c>
    </row>
    <row r="340" spans="1:39" ht="15.75" x14ac:dyDescent="0.25">
      <c r="A340">
        <v>325</v>
      </c>
      <c r="B340" t="s">
        <v>9</v>
      </c>
      <c r="C340" t="s">
        <v>309</v>
      </c>
      <c r="D340" t="s">
        <v>310</v>
      </c>
      <c r="E340" t="s">
        <v>369</v>
      </c>
      <c r="F340" t="s">
        <v>371</v>
      </c>
      <c r="G340">
        <v>35308</v>
      </c>
      <c r="H340" t="s">
        <v>328</v>
      </c>
      <c r="I340" s="120">
        <v>3988</v>
      </c>
      <c r="J340" s="120">
        <v>0</v>
      </c>
      <c r="K340" s="120">
        <v>0</v>
      </c>
      <c r="L340" s="120">
        <v>0</v>
      </c>
      <c r="M340" s="120">
        <v>330.2962962962963</v>
      </c>
      <c r="N340" s="120">
        <v>3531</v>
      </c>
      <c r="O340" s="121">
        <f t="shared" si="7"/>
        <v>7849.2962962962965</v>
      </c>
      <c r="P340" s="120">
        <v>7849</v>
      </c>
      <c r="Q340" s="120">
        <v>7064.3666666666668</v>
      </c>
      <c r="R340" s="120">
        <v>8510</v>
      </c>
      <c r="S340" s="120">
        <v>6083</v>
      </c>
      <c r="T340" s="120">
        <v>2592</v>
      </c>
      <c r="U340" s="120">
        <v>2080</v>
      </c>
      <c r="V340" s="120">
        <v>7410</v>
      </c>
      <c r="W340" s="120">
        <v>5311</v>
      </c>
      <c r="X340" s="120">
        <v>0</v>
      </c>
      <c r="Y340" s="120">
        <v>4709</v>
      </c>
      <c r="Z340" s="120">
        <v>2805</v>
      </c>
      <c r="AA340" s="122">
        <v>7849.4464136947227</v>
      </c>
      <c r="AB340" s="120">
        <v>0</v>
      </c>
      <c r="AC340" s="120">
        <v>1826</v>
      </c>
      <c r="AD340" s="120">
        <v>2418</v>
      </c>
      <c r="AE340" s="120">
        <v>6083</v>
      </c>
      <c r="AF340" s="120">
        <v>1831</v>
      </c>
      <c r="AG340" s="120">
        <v>1580</v>
      </c>
      <c r="AH340" s="120">
        <v>7038</v>
      </c>
      <c r="AI340" s="120">
        <v>4037</v>
      </c>
      <c r="AJ340" s="120">
        <v>0</v>
      </c>
      <c r="AK340" s="120">
        <v>2382</v>
      </c>
      <c r="AL340" s="120">
        <v>1322</v>
      </c>
      <c r="AM340" s="131">
        <v>7436</v>
      </c>
    </row>
    <row r="341" spans="1:39" ht="15.75" x14ac:dyDescent="0.25">
      <c r="A341">
        <v>326</v>
      </c>
      <c r="B341" t="s">
        <v>9</v>
      </c>
      <c r="C341" t="s">
        <v>309</v>
      </c>
      <c r="D341" t="s">
        <v>310</v>
      </c>
      <c r="E341" t="s">
        <v>373</v>
      </c>
      <c r="F341" t="s">
        <v>371</v>
      </c>
      <c r="G341">
        <v>35148</v>
      </c>
      <c r="H341" t="s">
        <v>328</v>
      </c>
      <c r="I341" s="120">
        <v>3947</v>
      </c>
      <c r="J341" s="120">
        <v>0</v>
      </c>
      <c r="K341" s="120">
        <v>0</v>
      </c>
      <c r="L341" s="120">
        <v>0</v>
      </c>
      <c r="M341" s="120">
        <v>327.40740740740739</v>
      </c>
      <c r="N341" s="120">
        <v>3515</v>
      </c>
      <c r="O341" s="121">
        <f t="shared" si="7"/>
        <v>7789.4074074074069</v>
      </c>
      <c r="P341" s="120">
        <v>7789</v>
      </c>
      <c r="Q341" s="120">
        <v>7010.4666666666672</v>
      </c>
      <c r="R341" s="120">
        <v>8449</v>
      </c>
      <c r="S341" s="120">
        <v>6031</v>
      </c>
      <c r="T341" s="120">
        <v>1774</v>
      </c>
      <c r="U341" s="120">
        <v>2062</v>
      </c>
      <c r="V341" s="120">
        <v>7496</v>
      </c>
      <c r="W341" s="120">
        <v>763</v>
      </c>
      <c r="X341" s="120">
        <v>0</v>
      </c>
      <c r="Y341" s="120">
        <v>4673</v>
      </c>
      <c r="Z341" s="120">
        <v>2783</v>
      </c>
      <c r="AA341" s="122">
        <v>7788.7515891583462</v>
      </c>
      <c r="AB341" s="120">
        <v>0</v>
      </c>
      <c r="AC341" s="120">
        <v>1633</v>
      </c>
      <c r="AD341" s="120">
        <v>2400</v>
      </c>
      <c r="AE341" s="120">
        <v>6031</v>
      </c>
      <c r="AF341" s="120">
        <v>1043</v>
      </c>
      <c r="AG341" s="120">
        <v>1566</v>
      </c>
      <c r="AH341" s="120">
        <v>7121</v>
      </c>
      <c r="AI341" s="120">
        <v>579</v>
      </c>
      <c r="AJ341" s="120">
        <v>0</v>
      </c>
      <c r="AK341" s="120">
        <v>2363</v>
      </c>
      <c r="AL341" s="120">
        <v>1313</v>
      </c>
      <c r="AM341" s="131">
        <v>7515</v>
      </c>
    </row>
    <row r="342" spans="1:39" ht="15.75" x14ac:dyDescent="0.25">
      <c r="A342">
        <v>327</v>
      </c>
      <c r="B342" t="s">
        <v>9</v>
      </c>
      <c r="C342" t="s">
        <v>309</v>
      </c>
      <c r="D342" t="s">
        <v>310</v>
      </c>
      <c r="E342" t="s">
        <v>369</v>
      </c>
      <c r="F342" t="s">
        <v>370</v>
      </c>
      <c r="G342">
        <v>46592</v>
      </c>
      <c r="H342" t="s">
        <v>328</v>
      </c>
      <c r="I342" s="120">
        <v>3033</v>
      </c>
      <c r="J342" s="120">
        <v>0</v>
      </c>
      <c r="K342" s="120">
        <v>0</v>
      </c>
      <c r="L342" s="120">
        <v>0</v>
      </c>
      <c r="M342" s="120">
        <v>251.33333333333331</v>
      </c>
      <c r="N342" s="120">
        <v>4659</v>
      </c>
      <c r="O342" s="121">
        <f t="shared" si="7"/>
        <v>7943.3333333333339</v>
      </c>
      <c r="P342" s="120">
        <v>7943</v>
      </c>
      <c r="Q342" s="120">
        <v>794.33333333333337</v>
      </c>
      <c r="R342" s="120">
        <v>8997</v>
      </c>
      <c r="S342" s="120">
        <v>5614</v>
      </c>
      <c r="T342" s="120">
        <v>3015</v>
      </c>
      <c r="U342" s="120">
        <v>1779</v>
      </c>
      <c r="V342" s="120">
        <v>1892</v>
      </c>
      <c r="W342" s="120">
        <v>4632</v>
      </c>
      <c r="X342" s="120">
        <v>0</v>
      </c>
      <c r="Y342" s="120">
        <v>4765</v>
      </c>
      <c r="Z342" s="120">
        <v>2830</v>
      </c>
      <c r="AA342" s="122">
        <v>7942.8380941512132</v>
      </c>
      <c r="AB342" s="120">
        <v>0</v>
      </c>
      <c r="AC342" s="120">
        <v>256</v>
      </c>
      <c r="AD342" s="120">
        <v>2557</v>
      </c>
      <c r="AE342" s="120">
        <v>5614</v>
      </c>
      <c r="AF342" s="120">
        <v>2195</v>
      </c>
      <c r="AG342" s="120">
        <v>1352</v>
      </c>
      <c r="AH342" s="120">
        <v>1797</v>
      </c>
      <c r="AI342" s="120">
        <v>3520</v>
      </c>
      <c r="AJ342" s="120">
        <v>0</v>
      </c>
      <c r="AK342" s="120">
        <v>2284</v>
      </c>
      <c r="AL342" s="120">
        <v>1341</v>
      </c>
      <c r="AM342" s="131">
        <v>6362</v>
      </c>
    </row>
    <row r="343" spans="1:39" ht="15.75" x14ac:dyDescent="0.25">
      <c r="A343">
        <v>328</v>
      </c>
      <c r="B343" t="s">
        <v>9</v>
      </c>
      <c r="C343" t="s">
        <v>309</v>
      </c>
      <c r="D343" t="s">
        <v>310</v>
      </c>
      <c r="E343" t="s">
        <v>373</v>
      </c>
      <c r="F343" t="s">
        <v>370</v>
      </c>
      <c r="G343">
        <v>47034</v>
      </c>
      <c r="H343" t="s">
        <v>328</v>
      </c>
      <c r="I343" s="120">
        <v>3030</v>
      </c>
      <c r="J343" s="120">
        <v>0</v>
      </c>
      <c r="K343" s="120">
        <v>0</v>
      </c>
      <c r="L343" s="120">
        <v>0</v>
      </c>
      <c r="M343" s="120">
        <v>251.33333333333331</v>
      </c>
      <c r="N343" s="120">
        <v>4703</v>
      </c>
      <c r="O343" s="121">
        <f t="shared" si="7"/>
        <v>7984.3333333333339</v>
      </c>
      <c r="P343" s="120">
        <v>7984</v>
      </c>
      <c r="Q343" s="120">
        <v>798.43333333333339</v>
      </c>
      <c r="R343" s="120">
        <v>9057</v>
      </c>
      <c r="S343" s="120">
        <v>5633</v>
      </c>
      <c r="T343" s="120">
        <v>0</v>
      </c>
      <c r="U343" s="120">
        <v>1782</v>
      </c>
      <c r="V343" s="120">
        <v>1900</v>
      </c>
      <c r="W343" s="120">
        <v>786</v>
      </c>
      <c r="X343" s="120">
        <v>0</v>
      </c>
      <c r="Y343" s="120">
        <v>4793</v>
      </c>
      <c r="Z343" s="120">
        <v>2847</v>
      </c>
      <c r="AA343" s="122">
        <v>7984.0302767475041</v>
      </c>
      <c r="AB343" s="120">
        <v>0</v>
      </c>
      <c r="AC343" s="120">
        <v>249</v>
      </c>
      <c r="AD343" s="120">
        <v>2573</v>
      </c>
      <c r="AE343" s="120">
        <v>5633</v>
      </c>
      <c r="AF343" s="120">
        <v>0</v>
      </c>
      <c r="AG343" s="120">
        <v>1354</v>
      </c>
      <c r="AH343" s="120">
        <v>1806</v>
      </c>
      <c r="AI343" s="120">
        <v>597</v>
      </c>
      <c r="AJ343" s="120">
        <v>0</v>
      </c>
      <c r="AK343" s="120">
        <v>2296</v>
      </c>
      <c r="AL343" s="120">
        <v>1350</v>
      </c>
      <c r="AM343" s="131">
        <v>6008</v>
      </c>
    </row>
    <row r="344" spans="1:39" ht="15.75" x14ac:dyDescent="0.25">
      <c r="A344">
        <v>329</v>
      </c>
      <c r="B344" t="s">
        <v>9</v>
      </c>
      <c r="C344" t="s">
        <v>309</v>
      </c>
      <c r="D344" t="s">
        <v>310</v>
      </c>
      <c r="E344" t="s">
        <v>369</v>
      </c>
      <c r="F344" t="s">
        <v>372</v>
      </c>
      <c r="G344">
        <v>4046</v>
      </c>
      <c r="H344" t="s">
        <v>328</v>
      </c>
      <c r="I344" s="120">
        <v>369</v>
      </c>
      <c r="J344" s="120">
        <v>0</v>
      </c>
      <c r="K344" s="120">
        <v>0</v>
      </c>
      <c r="L344" s="120">
        <v>0</v>
      </c>
      <c r="M344" s="120">
        <v>30.814814814814817</v>
      </c>
      <c r="N344" s="120">
        <v>405</v>
      </c>
      <c r="O344" s="121">
        <f t="shared" si="7"/>
        <v>804.81481481481478</v>
      </c>
      <c r="P344" s="120">
        <v>805</v>
      </c>
      <c r="Q344" s="120">
        <v>0</v>
      </c>
      <c r="R344" s="120">
        <v>888</v>
      </c>
      <c r="S344" s="120">
        <v>1075</v>
      </c>
      <c r="T344" s="120">
        <v>0</v>
      </c>
      <c r="U344" s="120">
        <v>201</v>
      </c>
      <c r="V344" s="120">
        <v>0</v>
      </c>
      <c r="W344" s="120">
        <v>516</v>
      </c>
      <c r="X344" s="120">
        <v>0</v>
      </c>
      <c r="Y344" s="120">
        <v>482</v>
      </c>
      <c r="Z344" s="120">
        <v>287</v>
      </c>
      <c r="AA344" s="122">
        <v>804.60398288159774</v>
      </c>
      <c r="AB344" s="120">
        <v>0</v>
      </c>
      <c r="AC344" s="120">
        <v>0</v>
      </c>
      <c r="AD344" s="120">
        <v>252</v>
      </c>
      <c r="AE344" s="120">
        <v>918</v>
      </c>
      <c r="AF344" s="120">
        <v>0</v>
      </c>
      <c r="AG344" s="120">
        <v>152</v>
      </c>
      <c r="AH344" s="120">
        <v>0</v>
      </c>
      <c r="AI344" s="120">
        <v>391</v>
      </c>
      <c r="AJ344" s="120">
        <v>0</v>
      </c>
      <c r="AK344" s="120">
        <v>239</v>
      </c>
      <c r="AL344" s="120">
        <v>136</v>
      </c>
      <c r="AM344" s="131">
        <v>918</v>
      </c>
    </row>
    <row r="345" spans="1:39" ht="15.75" x14ac:dyDescent="0.25">
      <c r="A345">
        <v>330</v>
      </c>
      <c r="B345" t="s">
        <v>9</v>
      </c>
      <c r="C345" t="s">
        <v>309</v>
      </c>
      <c r="D345" t="s">
        <v>310</v>
      </c>
      <c r="E345" t="s">
        <v>373</v>
      </c>
      <c r="F345" t="s">
        <v>372</v>
      </c>
      <c r="G345">
        <v>3976</v>
      </c>
      <c r="H345" t="s">
        <v>328</v>
      </c>
      <c r="I345" s="120">
        <v>367</v>
      </c>
      <c r="J345" s="120">
        <v>0</v>
      </c>
      <c r="K345" s="120">
        <v>0</v>
      </c>
      <c r="L345" s="120">
        <v>0</v>
      </c>
      <c r="M345" s="120">
        <v>30.814814814814817</v>
      </c>
      <c r="N345" s="120">
        <v>398</v>
      </c>
      <c r="O345" s="121">
        <f t="shared" si="7"/>
        <v>795.81481481481478</v>
      </c>
      <c r="P345" s="120">
        <v>796</v>
      </c>
      <c r="Q345" s="120">
        <v>0</v>
      </c>
      <c r="R345" s="120">
        <v>877</v>
      </c>
      <c r="S345" s="120">
        <v>1071</v>
      </c>
      <c r="T345" s="120">
        <v>0</v>
      </c>
      <c r="U345" s="120">
        <v>199</v>
      </c>
      <c r="V345" s="120">
        <v>0</v>
      </c>
      <c r="W345" s="120">
        <v>79</v>
      </c>
      <c r="X345" s="120">
        <v>0</v>
      </c>
      <c r="Y345" s="120">
        <v>477</v>
      </c>
      <c r="Z345" s="120">
        <v>284</v>
      </c>
      <c r="AA345" s="122">
        <v>795.72964336661914</v>
      </c>
      <c r="AB345" s="120">
        <v>0</v>
      </c>
      <c r="AC345" s="120">
        <v>0</v>
      </c>
      <c r="AD345" s="120">
        <v>249</v>
      </c>
      <c r="AE345" s="120">
        <v>913</v>
      </c>
      <c r="AF345" s="120">
        <v>0</v>
      </c>
      <c r="AG345" s="120">
        <v>151</v>
      </c>
      <c r="AH345" s="120">
        <v>0</v>
      </c>
      <c r="AI345" s="120">
        <v>59</v>
      </c>
      <c r="AJ345" s="120">
        <v>0</v>
      </c>
      <c r="AK345" s="120">
        <v>236</v>
      </c>
      <c r="AL345" s="120">
        <v>134</v>
      </c>
      <c r="AM345" s="131">
        <v>913</v>
      </c>
    </row>
    <row r="346" spans="1:39" ht="15.75" x14ac:dyDescent="0.25">
      <c r="A346">
        <v>331</v>
      </c>
      <c r="B346" t="s">
        <v>9</v>
      </c>
      <c r="C346" t="s">
        <v>311</v>
      </c>
      <c r="D346" t="s">
        <v>312</v>
      </c>
      <c r="E346" t="s">
        <v>369</v>
      </c>
      <c r="F346" t="s">
        <v>371</v>
      </c>
      <c r="G346">
        <v>55003</v>
      </c>
      <c r="H346" t="s">
        <v>328</v>
      </c>
      <c r="I346" s="120">
        <v>9044</v>
      </c>
      <c r="J346" s="120">
        <v>0</v>
      </c>
      <c r="K346" s="120">
        <v>0</v>
      </c>
      <c r="L346" s="120">
        <v>148</v>
      </c>
      <c r="M346" s="120">
        <v>11500.78646934461</v>
      </c>
      <c r="N346" s="120">
        <v>11001</v>
      </c>
      <c r="O346" s="121">
        <f t="shared" si="7"/>
        <v>31693.78646934461</v>
      </c>
      <c r="P346" s="120">
        <v>31546</v>
      </c>
      <c r="Q346" s="120">
        <v>23343.881987315013</v>
      </c>
      <c r="R346" s="120">
        <v>15836</v>
      </c>
      <c r="S346" s="120">
        <v>26045</v>
      </c>
      <c r="T346" s="120">
        <v>4675</v>
      </c>
      <c r="U346" s="120">
        <v>16509</v>
      </c>
      <c r="V346" s="120">
        <v>17696</v>
      </c>
      <c r="W346" s="120">
        <v>21545</v>
      </c>
      <c r="X346" s="120">
        <v>0</v>
      </c>
      <c r="Y346" s="120">
        <v>7886</v>
      </c>
      <c r="Z346" s="120">
        <v>23060</v>
      </c>
      <c r="AA346" s="122">
        <v>30995.62917861656</v>
      </c>
      <c r="AB346" s="120">
        <v>0</v>
      </c>
      <c r="AC346" s="120">
        <v>11331</v>
      </c>
      <c r="AD346" s="120">
        <v>4910</v>
      </c>
      <c r="AE346" s="120">
        <v>26045</v>
      </c>
      <c r="AF346" s="120">
        <v>3642</v>
      </c>
      <c r="AG346" s="120">
        <v>12547</v>
      </c>
      <c r="AH346" s="120">
        <v>10087</v>
      </c>
      <c r="AI346" s="120">
        <v>16374</v>
      </c>
      <c r="AJ346" s="120">
        <v>0</v>
      </c>
      <c r="AK346" s="120">
        <v>3895</v>
      </c>
      <c r="AL346" s="120">
        <v>15213</v>
      </c>
      <c r="AM346" s="131">
        <v>27493</v>
      </c>
    </row>
    <row r="347" spans="1:39" ht="15.75" x14ac:dyDescent="0.25">
      <c r="A347">
        <v>332</v>
      </c>
      <c r="B347" t="s">
        <v>9</v>
      </c>
      <c r="C347" t="s">
        <v>311</v>
      </c>
      <c r="D347" t="s">
        <v>312</v>
      </c>
      <c r="E347" t="s">
        <v>373</v>
      </c>
      <c r="F347" t="s">
        <v>371</v>
      </c>
      <c r="G347">
        <v>54755</v>
      </c>
      <c r="H347" t="s">
        <v>328</v>
      </c>
      <c r="I347" s="120">
        <v>8953</v>
      </c>
      <c r="J347" s="120">
        <v>0</v>
      </c>
      <c r="K347" s="120">
        <v>0</v>
      </c>
      <c r="L347" s="120">
        <v>155</v>
      </c>
      <c r="M347" s="120">
        <v>11386.43205842783</v>
      </c>
      <c r="N347" s="120">
        <v>10951</v>
      </c>
      <c r="O347" s="121">
        <f t="shared" si="7"/>
        <v>31445.432058427832</v>
      </c>
      <c r="P347" s="120">
        <v>31290</v>
      </c>
      <c r="Q347" s="120">
        <v>20422.176029213915</v>
      </c>
      <c r="R347" s="120">
        <v>15715</v>
      </c>
      <c r="S347" s="120">
        <v>25815</v>
      </c>
      <c r="T347" s="120">
        <v>2867</v>
      </c>
      <c r="U347" s="120">
        <v>16350</v>
      </c>
      <c r="V347" s="120">
        <v>18227</v>
      </c>
      <c r="W347" s="120">
        <v>2559</v>
      </c>
      <c r="X347" s="120">
        <v>0</v>
      </c>
      <c r="Y347" s="120">
        <v>7823</v>
      </c>
      <c r="Z347" s="120">
        <v>22872</v>
      </c>
      <c r="AA347" s="122">
        <v>30742.049988462175</v>
      </c>
      <c r="AB347" s="120">
        <v>0</v>
      </c>
      <c r="AC347" s="120">
        <v>9453</v>
      </c>
      <c r="AD347" s="120">
        <v>4871</v>
      </c>
      <c r="AE347" s="120">
        <v>25815</v>
      </c>
      <c r="AF347" s="120">
        <v>1875</v>
      </c>
      <c r="AG347" s="120">
        <v>12425</v>
      </c>
      <c r="AH347" s="120">
        <v>10391</v>
      </c>
      <c r="AI347" s="120">
        <v>1945</v>
      </c>
      <c r="AJ347" s="120">
        <v>0</v>
      </c>
      <c r="AK347" s="120">
        <v>3861</v>
      </c>
      <c r="AL347" s="120">
        <v>15090</v>
      </c>
      <c r="AM347" s="131">
        <v>27029</v>
      </c>
    </row>
    <row r="348" spans="1:39" ht="15.75" x14ac:dyDescent="0.25">
      <c r="A348">
        <v>333</v>
      </c>
      <c r="B348" t="s">
        <v>9</v>
      </c>
      <c r="C348" t="s">
        <v>311</v>
      </c>
      <c r="D348" t="s">
        <v>312</v>
      </c>
      <c r="E348" t="s">
        <v>369</v>
      </c>
      <c r="F348" t="s">
        <v>370</v>
      </c>
      <c r="G348">
        <v>72582</v>
      </c>
      <c r="H348" t="s">
        <v>328</v>
      </c>
      <c r="I348" s="120">
        <v>6879</v>
      </c>
      <c r="J348" s="120">
        <v>0</v>
      </c>
      <c r="K348" s="120">
        <v>0</v>
      </c>
      <c r="L348" s="120">
        <v>215</v>
      </c>
      <c r="M348" s="120">
        <v>8739.9442629252353</v>
      </c>
      <c r="N348" s="120">
        <v>14516</v>
      </c>
      <c r="O348" s="121">
        <f t="shared" si="7"/>
        <v>30349.944262925237</v>
      </c>
      <c r="P348" s="120">
        <v>30135</v>
      </c>
      <c r="Q348" s="120">
        <v>5152.9944262925237</v>
      </c>
      <c r="R348" s="120">
        <v>15834</v>
      </c>
      <c r="S348" s="120">
        <v>22877</v>
      </c>
      <c r="T348" s="120">
        <v>6002</v>
      </c>
      <c r="U348" s="120">
        <v>13166</v>
      </c>
      <c r="V348" s="120">
        <v>3702</v>
      </c>
      <c r="W348" s="120">
        <v>18226</v>
      </c>
      <c r="X348" s="120">
        <v>0</v>
      </c>
      <c r="Y348" s="120">
        <v>7532</v>
      </c>
      <c r="Z348" s="120">
        <v>22016</v>
      </c>
      <c r="AA348" s="122">
        <v>29409.501742395107</v>
      </c>
      <c r="AB348" s="120">
        <v>0</v>
      </c>
      <c r="AC348" s="120">
        <v>2100</v>
      </c>
      <c r="AD348" s="120">
        <v>4908</v>
      </c>
      <c r="AE348" s="120">
        <v>22877</v>
      </c>
      <c r="AF348" s="120">
        <v>4807</v>
      </c>
      <c r="AG348" s="120">
        <v>10006</v>
      </c>
      <c r="AH348" s="120">
        <v>2109</v>
      </c>
      <c r="AI348" s="120">
        <v>13852</v>
      </c>
      <c r="AJ348" s="120">
        <v>0</v>
      </c>
      <c r="AK348" s="120">
        <v>3575</v>
      </c>
      <c r="AL348" s="120">
        <v>14516</v>
      </c>
      <c r="AM348" s="131">
        <v>23843</v>
      </c>
    </row>
    <row r="349" spans="1:39" ht="15.75" x14ac:dyDescent="0.25">
      <c r="A349">
        <v>334</v>
      </c>
      <c r="B349" t="s">
        <v>9</v>
      </c>
      <c r="C349" t="s">
        <v>311</v>
      </c>
      <c r="D349" t="s">
        <v>312</v>
      </c>
      <c r="E349" t="s">
        <v>373</v>
      </c>
      <c r="F349" t="s">
        <v>370</v>
      </c>
      <c r="G349">
        <v>73271</v>
      </c>
      <c r="H349" t="s">
        <v>328</v>
      </c>
      <c r="I349" s="120">
        <v>6871</v>
      </c>
      <c r="J349" s="120">
        <v>0</v>
      </c>
      <c r="K349" s="120">
        <v>0</v>
      </c>
      <c r="L349" s="120">
        <v>67</v>
      </c>
      <c r="M349" s="120">
        <v>8748.1124351335766</v>
      </c>
      <c r="N349" s="120">
        <v>14654</v>
      </c>
      <c r="O349" s="121">
        <f t="shared" si="7"/>
        <v>30340.112435133575</v>
      </c>
      <c r="P349" s="120">
        <v>30273</v>
      </c>
      <c r="Q349" s="120">
        <v>5179.811243513358</v>
      </c>
      <c r="R349" s="120">
        <v>15927</v>
      </c>
      <c r="S349" s="120">
        <v>22946</v>
      </c>
      <c r="T349" s="120">
        <v>0</v>
      </c>
      <c r="U349" s="120">
        <v>13179</v>
      </c>
      <c r="V349" s="120">
        <v>3714</v>
      </c>
      <c r="W349" s="120">
        <v>2589</v>
      </c>
      <c r="X349" s="120">
        <v>0</v>
      </c>
      <c r="Y349" s="120">
        <v>7571</v>
      </c>
      <c r="Z349" s="120">
        <v>22128</v>
      </c>
      <c r="AA349" s="122">
        <v>29540.111283995386</v>
      </c>
      <c r="AB349" s="120">
        <v>0</v>
      </c>
      <c r="AC349" s="120">
        <v>2040</v>
      </c>
      <c r="AD349" s="120">
        <v>4937</v>
      </c>
      <c r="AE349" s="120">
        <v>22946</v>
      </c>
      <c r="AF349" s="120">
        <v>0</v>
      </c>
      <c r="AG349" s="120">
        <v>10016</v>
      </c>
      <c r="AH349" s="120">
        <v>2117</v>
      </c>
      <c r="AI349" s="120">
        <v>1968</v>
      </c>
      <c r="AJ349" s="120">
        <v>0</v>
      </c>
      <c r="AK349" s="120">
        <v>3591</v>
      </c>
      <c r="AL349" s="120">
        <v>12382</v>
      </c>
      <c r="AM349" s="131">
        <v>22946</v>
      </c>
    </row>
    <row r="350" spans="1:39" ht="15.75" x14ac:dyDescent="0.25">
      <c r="A350">
        <v>335</v>
      </c>
      <c r="B350" t="s">
        <v>9</v>
      </c>
      <c r="C350" t="s">
        <v>311</v>
      </c>
      <c r="D350" t="s">
        <v>312</v>
      </c>
      <c r="E350" t="s">
        <v>369</v>
      </c>
      <c r="F350" t="s">
        <v>372</v>
      </c>
      <c r="G350">
        <v>6303</v>
      </c>
      <c r="H350" t="s">
        <v>328</v>
      </c>
      <c r="I350" s="120">
        <v>836</v>
      </c>
      <c r="J350" s="120">
        <v>0</v>
      </c>
      <c r="K350" s="120">
        <v>0</v>
      </c>
      <c r="L350" s="120">
        <v>22</v>
      </c>
      <c r="M350" s="120">
        <v>1065.946473188545</v>
      </c>
      <c r="N350" s="120">
        <v>1261</v>
      </c>
      <c r="O350" s="121">
        <f t="shared" si="7"/>
        <v>3184.946473188545</v>
      </c>
      <c r="P350" s="120">
        <v>3163</v>
      </c>
      <c r="Q350" s="120">
        <v>0</v>
      </c>
      <c r="R350" s="120">
        <v>1615</v>
      </c>
      <c r="S350" s="120">
        <v>3370</v>
      </c>
      <c r="T350" s="120">
        <v>0</v>
      </c>
      <c r="U350" s="120">
        <v>1553</v>
      </c>
      <c r="V350" s="120">
        <v>0</v>
      </c>
      <c r="W350" s="120">
        <v>2067</v>
      </c>
      <c r="X350" s="120">
        <v>0</v>
      </c>
      <c r="Y350" s="120">
        <v>790</v>
      </c>
      <c r="Z350" s="120">
        <v>2312</v>
      </c>
      <c r="AA350" s="122">
        <v>3099.876081533982</v>
      </c>
      <c r="AB350" s="120">
        <v>0</v>
      </c>
      <c r="AC350" s="120">
        <v>0</v>
      </c>
      <c r="AD350" s="120">
        <v>500</v>
      </c>
      <c r="AE350" s="120">
        <v>3090</v>
      </c>
      <c r="AF350" s="120">
        <v>0</v>
      </c>
      <c r="AG350" s="120">
        <v>1181</v>
      </c>
      <c r="AH350" s="120">
        <v>0</v>
      </c>
      <c r="AI350" s="120">
        <v>1571</v>
      </c>
      <c r="AJ350" s="120">
        <v>0</v>
      </c>
      <c r="AK350" s="120">
        <v>384</v>
      </c>
      <c r="AL350" s="120">
        <v>1525</v>
      </c>
      <c r="AM350" s="131">
        <v>3090</v>
      </c>
    </row>
    <row r="351" spans="1:39" ht="15.75" x14ac:dyDescent="0.25">
      <c r="A351">
        <v>336</v>
      </c>
      <c r="B351" t="s">
        <v>9</v>
      </c>
      <c r="C351" t="s">
        <v>311</v>
      </c>
      <c r="D351" t="s">
        <v>312</v>
      </c>
      <c r="E351" t="s">
        <v>373</v>
      </c>
      <c r="F351" t="s">
        <v>372</v>
      </c>
      <c r="G351">
        <v>6194</v>
      </c>
      <c r="H351" t="s">
        <v>328</v>
      </c>
      <c r="I351" s="120">
        <v>831</v>
      </c>
      <c r="J351" s="120">
        <v>0</v>
      </c>
      <c r="K351" s="120">
        <v>0</v>
      </c>
      <c r="L351" s="120">
        <v>11</v>
      </c>
      <c r="M351" s="120">
        <v>1057.7783009802038</v>
      </c>
      <c r="N351" s="120">
        <v>1239</v>
      </c>
      <c r="O351" s="121">
        <f t="shared" si="7"/>
        <v>3138.7783009802038</v>
      </c>
      <c r="P351" s="120">
        <v>3128</v>
      </c>
      <c r="Q351" s="120">
        <v>0</v>
      </c>
      <c r="R351" s="120">
        <v>1596</v>
      </c>
      <c r="S351" s="120">
        <v>3348</v>
      </c>
      <c r="T351" s="120">
        <v>0</v>
      </c>
      <c r="U351" s="120">
        <v>1541</v>
      </c>
      <c r="V351" s="120">
        <v>0</v>
      </c>
      <c r="W351" s="120">
        <v>260</v>
      </c>
      <c r="X351" s="120">
        <v>0</v>
      </c>
      <c r="Y351" s="120">
        <v>782</v>
      </c>
      <c r="Z351" s="120">
        <v>2285</v>
      </c>
      <c r="AA351" s="122">
        <v>3066.3517249967954</v>
      </c>
      <c r="AB351" s="120">
        <v>0</v>
      </c>
      <c r="AC351" s="120">
        <v>0</v>
      </c>
      <c r="AD351" s="120">
        <v>495</v>
      </c>
      <c r="AE351" s="120">
        <v>3068</v>
      </c>
      <c r="AF351" s="120">
        <v>0</v>
      </c>
      <c r="AG351" s="120">
        <v>1171</v>
      </c>
      <c r="AH351" s="120">
        <v>0</v>
      </c>
      <c r="AI351" s="120">
        <v>197</v>
      </c>
      <c r="AJ351" s="120">
        <v>0</v>
      </c>
      <c r="AK351" s="120">
        <v>381</v>
      </c>
      <c r="AL351" s="120">
        <v>1397</v>
      </c>
      <c r="AM351" s="131">
        <v>3068</v>
      </c>
    </row>
    <row r="352" spans="1:39" ht="15.75" x14ac:dyDescent="0.25">
      <c r="A352">
        <v>337</v>
      </c>
      <c r="B352" t="s">
        <v>9</v>
      </c>
      <c r="C352" t="s">
        <v>313</v>
      </c>
      <c r="D352" t="s">
        <v>314</v>
      </c>
      <c r="E352" t="s">
        <v>369</v>
      </c>
      <c r="F352" t="s">
        <v>371</v>
      </c>
      <c r="G352">
        <v>97338</v>
      </c>
      <c r="H352" t="s">
        <v>328</v>
      </c>
      <c r="I352" s="120">
        <v>18353</v>
      </c>
      <c r="J352" s="120">
        <v>0</v>
      </c>
      <c r="K352" s="120">
        <v>0</v>
      </c>
      <c r="L352" s="120">
        <v>0</v>
      </c>
      <c r="M352" s="120">
        <v>11767.687882777172</v>
      </c>
      <c r="N352" s="120">
        <v>19468</v>
      </c>
      <c r="O352" s="121">
        <f t="shared" si="7"/>
        <v>49588.687882777172</v>
      </c>
      <c r="P352" s="120">
        <v>49589</v>
      </c>
      <c r="Q352" s="120">
        <v>44629.819094499457</v>
      </c>
      <c r="R352" s="120">
        <v>26116</v>
      </c>
      <c r="S352" s="120">
        <v>39855</v>
      </c>
      <c r="T352" s="120">
        <v>8686</v>
      </c>
      <c r="U352" s="120">
        <v>24538</v>
      </c>
      <c r="V352" s="120">
        <v>34114</v>
      </c>
      <c r="W352" s="120">
        <v>33607</v>
      </c>
      <c r="X352" s="120">
        <v>0</v>
      </c>
      <c r="Y352" s="120">
        <v>9422</v>
      </c>
      <c r="Z352" s="120">
        <v>26779</v>
      </c>
      <c r="AA352" s="122">
        <v>48615.496030798211</v>
      </c>
      <c r="AB352" s="120">
        <v>19835</v>
      </c>
      <c r="AC352" s="120">
        <v>31966.6</v>
      </c>
      <c r="AD352" s="120">
        <v>7419</v>
      </c>
      <c r="AE352" s="120">
        <v>39855</v>
      </c>
      <c r="AF352" s="120">
        <v>6904</v>
      </c>
      <c r="AG352" s="120">
        <v>18649</v>
      </c>
      <c r="AH352" s="120">
        <v>32409</v>
      </c>
      <c r="AI352" s="120">
        <v>25542</v>
      </c>
      <c r="AJ352" s="120">
        <v>0</v>
      </c>
      <c r="AK352" s="120">
        <v>4690</v>
      </c>
      <c r="AL352" s="120">
        <v>19341</v>
      </c>
      <c r="AM352" s="131">
        <v>47240</v>
      </c>
    </row>
    <row r="353" spans="1:39" ht="15.75" x14ac:dyDescent="0.25">
      <c r="A353">
        <v>338</v>
      </c>
      <c r="B353" t="s">
        <v>9</v>
      </c>
      <c r="C353" t="s">
        <v>313</v>
      </c>
      <c r="D353" t="s">
        <v>314</v>
      </c>
      <c r="E353" t="s">
        <v>373</v>
      </c>
      <c r="F353" t="s">
        <v>371</v>
      </c>
      <c r="G353">
        <v>96899</v>
      </c>
      <c r="H353" t="s">
        <v>328</v>
      </c>
      <c r="I353" s="120">
        <v>18170</v>
      </c>
      <c r="J353" s="120">
        <v>0</v>
      </c>
      <c r="K353" s="120">
        <v>0</v>
      </c>
      <c r="L353" s="120">
        <v>0</v>
      </c>
      <c r="M353" s="120">
        <v>11648.244233300898</v>
      </c>
      <c r="N353" s="120">
        <v>19380</v>
      </c>
      <c r="O353" s="121">
        <f t="shared" si="7"/>
        <v>49198.244233300895</v>
      </c>
      <c r="P353" s="120">
        <v>49198</v>
      </c>
      <c r="Q353" s="120">
        <v>44278.419809970808</v>
      </c>
      <c r="R353" s="120">
        <v>25898</v>
      </c>
      <c r="S353" s="120">
        <v>39508</v>
      </c>
      <c r="T353" s="120">
        <v>5047</v>
      </c>
      <c r="U353" s="120">
        <v>24302</v>
      </c>
      <c r="V353" s="120">
        <v>34831</v>
      </c>
      <c r="W353" s="120">
        <v>4337</v>
      </c>
      <c r="X353" s="120">
        <v>0</v>
      </c>
      <c r="Y353" s="120">
        <v>9347</v>
      </c>
      <c r="Z353" s="120">
        <v>26567</v>
      </c>
      <c r="AA353" s="122">
        <v>48229.464849061878</v>
      </c>
      <c r="AB353" s="120">
        <v>19679</v>
      </c>
      <c r="AC353" s="120">
        <v>29684.400000000001</v>
      </c>
      <c r="AD353" s="120">
        <v>7357</v>
      </c>
      <c r="AE353" s="120">
        <v>39508</v>
      </c>
      <c r="AF353" s="120">
        <v>3335</v>
      </c>
      <c r="AG353" s="120">
        <v>18469</v>
      </c>
      <c r="AH353" s="120">
        <v>33088</v>
      </c>
      <c r="AI353" s="120">
        <v>3297</v>
      </c>
      <c r="AJ353" s="120">
        <v>0</v>
      </c>
      <c r="AK353" s="120">
        <v>4651</v>
      </c>
      <c r="AL353" s="120">
        <v>19187</v>
      </c>
      <c r="AM353" s="131">
        <v>46760</v>
      </c>
    </row>
    <row r="354" spans="1:39" ht="15.75" x14ac:dyDescent="0.25">
      <c r="A354">
        <v>339</v>
      </c>
      <c r="B354" t="s">
        <v>9</v>
      </c>
      <c r="C354" t="s">
        <v>313</v>
      </c>
      <c r="D354" t="s">
        <v>314</v>
      </c>
      <c r="E354" t="s">
        <v>369</v>
      </c>
      <c r="F354" t="s">
        <v>370</v>
      </c>
      <c r="G354">
        <v>128447</v>
      </c>
      <c r="H354" t="s">
        <v>328</v>
      </c>
      <c r="I354" s="120">
        <v>13961</v>
      </c>
      <c r="J354" s="120">
        <v>0</v>
      </c>
      <c r="K354" s="120">
        <v>0</v>
      </c>
      <c r="L354" s="120">
        <v>0</v>
      </c>
      <c r="M354" s="120">
        <v>8940.8548451719998</v>
      </c>
      <c r="N354" s="120">
        <v>25689</v>
      </c>
      <c r="O354" s="121">
        <f t="shared" si="7"/>
        <v>48590.854845171998</v>
      </c>
      <c r="P354" s="120">
        <v>48591</v>
      </c>
      <c r="Q354" s="120">
        <v>32779</v>
      </c>
      <c r="R354" s="120">
        <v>24188</v>
      </c>
      <c r="S354" s="120">
        <v>35747</v>
      </c>
      <c r="T354" s="120">
        <v>10992</v>
      </c>
      <c r="U354" s="120">
        <v>19746</v>
      </c>
      <c r="V354" s="120">
        <v>11114</v>
      </c>
      <c r="W354" s="120">
        <v>28821</v>
      </c>
      <c r="X354" s="120">
        <v>0</v>
      </c>
      <c r="Y354" s="120">
        <v>9230</v>
      </c>
      <c r="Z354" s="120">
        <v>26230</v>
      </c>
      <c r="AA354" s="122">
        <v>47306.636888097783</v>
      </c>
      <c r="AB354" s="120">
        <v>19436</v>
      </c>
      <c r="AC354" s="120">
        <v>4995</v>
      </c>
      <c r="AD354" s="120">
        <v>6872</v>
      </c>
      <c r="AE354" s="120">
        <v>35747</v>
      </c>
      <c r="AF354" s="120">
        <v>8924</v>
      </c>
      <c r="AG354" s="120">
        <v>15006</v>
      </c>
      <c r="AH354" s="120">
        <v>10559</v>
      </c>
      <c r="AI354" s="120">
        <v>21903</v>
      </c>
      <c r="AJ354" s="120">
        <v>0</v>
      </c>
      <c r="AK354" s="120">
        <v>4391</v>
      </c>
      <c r="AL354" s="120">
        <v>18945</v>
      </c>
      <c r="AM354" s="131">
        <v>37410</v>
      </c>
    </row>
    <row r="355" spans="1:39" ht="15.75" x14ac:dyDescent="0.25">
      <c r="A355">
        <v>340</v>
      </c>
      <c r="B355" t="s">
        <v>9</v>
      </c>
      <c r="C355" t="s">
        <v>313</v>
      </c>
      <c r="D355" t="s">
        <v>314</v>
      </c>
      <c r="E355" t="s">
        <v>373</v>
      </c>
      <c r="F355" t="s">
        <v>370</v>
      </c>
      <c r="G355">
        <v>129667</v>
      </c>
      <c r="H355" t="s">
        <v>328</v>
      </c>
      <c r="I355" s="120">
        <v>13945</v>
      </c>
      <c r="J355" s="120">
        <v>0</v>
      </c>
      <c r="K355" s="120">
        <v>0</v>
      </c>
      <c r="L355" s="120">
        <v>0</v>
      </c>
      <c r="M355" s="120">
        <v>8950.8084826283557</v>
      </c>
      <c r="N355" s="120">
        <v>25933</v>
      </c>
      <c r="O355" s="121">
        <f t="shared" si="7"/>
        <v>48828.808482628359</v>
      </c>
      <c r="P355" s="120">
        <v>48829</v>
      </c>
      <c r="Q355" s="120">
        <v>29740</v>
      </c>
      <c r="R355" s="120">
        <v>24302</v>
      </c>
      <c r="S355" s="120">
        <v>35863</v>
      </c>
      <c r="T355" s="120">
        <v>0</v>
      </c>
      <c r="U355" s="120">
        <v>19765</v>
      </c>
      <c r="V355" s="120">
        <v>11161</v>
      </c>
      <c r="W355" s="120">
        <v>4435</v>
      </c>
      <c r="X355" s="120">
        <v>0</v>
      </c>
      <c r="Y355" s="120">
        <v>9281</v>
      </c>
      <c r="Z355" s="120">
        <v>26377</v>
      </c>
      <c r="AA355" s="122">
        <v>47532.00467540801</v>
      </c>
      <c r="AB355" s="120">
        <v>19531</v>
      </c>
      <c r="AC355" s="120">
        <v>4851</v>
      </c>
      <c r="AD355" s="120">
        <v>6904</v>
      </c>
      <c r="AE355" s="120">
        <v>35863</v>
      </c>
      <c r="AF355" s="120">
        <v>0</v>
      </c>
      <c r="AG355" s="120">
        <v>15022</v>
      </c>
      <c r="AH355" s="120">
        <v>10602</v>
      </c>
      <c r="AI355" s="120">
        <v>3371</v>
      </c>
      <c r="AJ355" s="120">
        <v>0</v>
      </c>
      <c r="AK355" s="120">
        <v>4413</v>
      </c>
      <c r="AL355" s="120">
        <v>19050</v>
      </c>
      <c r="AM355" s="131">
        <v>35863</v>
      </c>
    </row>
    <row r="356" spans="1:39" ht="15.75" x14ac:dyDescent="0.25">
      <c r="A356">
        <v>341</v>
      </c>
      <c r="B356" t="s">
        <v>9</v>
      </c>
      <c r="C356" t="s">
        <v>313</v>
      </c>
      <c r="D356" t="s">
        <v>314</v>
      </c>
      <c r="E356" t="s">
        <v>369</v>
      </c>
      <c r="F356" t="s">
        <v>372</v>
      </c>
      <c r="G356">
        <v>11154</v>
      </c>
      <c r="H356" t="s">
        <v>328</v>
      </c>
      <c r="I356" s="120">
        <v>1697</v>
      </c>
      <c r="J356" s="120">
        <v>0</v>
      </c>
      <c r="K356" s="120">
        <v>0</v>
      </c>
      <c r="L356" s="120">
        <v>0</v>
      </c>
      <c r="M356" s="120">
        <v>1087.43489210692</v>
      </c>
      <c r="N356" s="120">
        <v>2231</v>
      </c>
      <c r="O356" s="121">
        <f t="shared" si="7"/>
        <v>5015.4348921069195</v>
      </c>
      <c r="P356" s="120">
        <v>5015</v>
      </c>
      <c r="Q356" s="120">
        <v>0</v>
      </c>
      <c r="R356" s="120">
        <v>2587</v>
      </c>
      <c r="S356" s="120">
        <v>4205</v>
      </c>
      <c r="T356" s="120">
        <v>0</v>
      </c>
      <c r="U356" s="120">
        <v>2311</v>
      </c>
      <c r="V356" s="120">
        <v>0</v>
      </c>
      <c r="W356" s="120">
        <v>3236</v>
      </c>
      <c r="X356" s="120">
        <v>0</v>
      </c>
      <c r="Y356" s="120">
        <v>954</v>
      </c>
      <c r="Z356" s="120">
        <v>2708</v>
      </c>
      <c r="AA356" s="122">
        <v>4903.627470842087</v>
      </c>
      <c r="AB356" s="120">
        <v>2006</v>
      </c>
      <c r="AC356" s="120">
        <v>0</v>
      </c>
      <c r="AD356" s="120">
        <v>735</v>
      </c>
      <c r="AE356" s="120">
        <v>4103</v>
      </c>
      <c r="AF356" s="120">
        <v>0</v>
      </c>
      <c r="AG356" s="120">
        <v>1757</v>
      </c>
      <c r="AH356" s="120">
        <v>0</v>
      </c>
      <c r="AI356" s="120">
        <v>2460</v>
      </c>
      <c r="AJ356" s="120">
        <v>0</v>
      </c>
      <c r="AK356" s="120">
        <v>467</v>
      </c>
      <c r="AL356" s="120">
        <v>1956</v>
      </c>
      <c r="AM356" s="131">
        <v>4103</v>
      </c>
    </row>
    <row r="357" spans="1:39" ht="15.75" x14ac:dyDescent="0.25">
      <c r="A357">
        <v>342</v>
      </c>
      <c r="B357" t="s">
        <v>9</v>
      </c>
      <c r="C357" t="s">
        <v>313</v>
      </c>
      <c r="D357" t="s">
        <v>314</v>
      </c>
      <c r="E357" t="s">
        <v>373</v>
      </c>
      <c r="F357" t="s">
        <v>372</v>
      </c>
      <c r="G357">
        <v>10961</v>
      </c>
      <c r="H357" t="s">
        <v>328</v>
      </c>
      <c r="I357" s="120">
        <v>1686</v>
      </c>
      <c r="J357" s="120">
        <v>0</v>
      </c>
      <c r="K357" s="120">
        <v>0</v>
      </c>
      <c r="L357" s="120">
        <v>0</v>
      </c>
      <c r="M357" s="120">
        <v>1079.9696640146528</v>
      </c>
      <c r="N357" s="120">
        <v>2192</v>
      </c>
      <c r="O357" s="121">
        <f t="shared" si="7"/>
        <v>4957.9696640146531</v>
      </c>
      <c r="P357" s="120">
        <v>4958</v>
      </c>
      <c r="Q357" s="120">
        <v>0</v>
      </c>
      <c r="R357" s="120">
        <v>2560</v>
      </c>
      <c r="S357" s="120">
        <v>4169</v>
      </c>
      <c r="T357" s="120">
        <v>0</v>
      </c>
      <c r="U357" s="120">
        <v>2294</v>
      </c>
      <c r="V357" s="120">
        <v>0</v>
      </c>
      <c r="W357" s="120">
        <v>442</v>
      </c>
      <c r="X357" s="120">
        <v>0</v>
      </c>
      <c r="Y357" s="120">
        <v>942</v>
      </c>
      <c r="Z357" s="120">
        <v>2677</v>
      </c>
      <c r="AA357" s="122">
        <v>4848.3100857920499</v>
      </c>
      <c r="AB357" s="120">
        <v>1983</v>
      </c>
      <c r="AC357" s="120">
        <v>0</v>
      </c>
      <c r="AD357" s="120">
        <v>727</v>
      </c>
      <c r="AE357" s="120">
        <v>4066</v>
      </c>
      <c r="AF357" s="120">
        <v>0</v>
      </c>
      <c r="AG357" s="120">
        <v>1744</v>
      </c>
      <c r="AH357" s="120">
        <v>0</v>
      </c>
      <c r="AI357" s="120">
        <v>336</v>
      </c>
      <c r="AJ357" s="120">
        <v>0</v>
      </c>
      <c r="AK357" s="120">
        <v>462</v>
      </c>
      <c r="AL357" s="120">
        <v>1934</v>
      </c>
      <c r="AM357" s="131">
        <v>4066</v>
      </c>
    </row>
    <row r="358" spans="1:39" ht="15.75" x14ac:dyDescent="0.25">
      <c r="A358">
        <v>343</v>
      </c>
      <c r="B358" t="s">
        <v>9</v>
      </c>
      <c r="C358" t="s">
        <v>315</v>
      </c>
      <c r="D358" t="s">
        <v>316</v>
      </c>
      <c r="E358" t="s">
        <v>369</v>
      </c>
      <c r="F358" t="s">
        <v>371</v>
      </c>
      <c r="G358">
        <v>35545</v>
      </c>
      <c r="H358" t="s">
        <v>328</v>
      </c>
      <c r="I358" s="120">
        <v>3683</v>
      </c>
      <c r="J358" s="120">
        <v>0</v>
      </c>
      <c r="K358" s="120">
        <v>0</v>
      </c>
      <c r="L358" s="120">
        <v>0</v>
      </c>
      <c r="M358" s="120">
        <v>2645.1615026770824</v>
      </c>
      <c r="N358" s="120">
        <v>5332</v>
      </c>
      <c r="O358" s="121">
        <f t="shared" si="7"/>
        <v>11660.161502677081</v>
      </c>
      <c r="P358" s="120">
        <v>11660</v>
      </c>
      <c r="Q358" s="120">
        <v>10494.145352409374</v>
      </c>
      <c r="R358" s="120">
        <v>9392</v>
      </c>
      <c r="S358" s="120">
        <v>8994</v>
      </c>
      <c r="T358" s="120">
        <v>2597</v>
      </c>
      <c r="U358" s="120">
        <v>3698</v>
      </c>
      <c r="V358" s="120">
        <v>7138</v>
      </c>
      <c r="W358" s="120">
        <v>7399</v>
      </c>
      <c r="X358" s="120">
        <v>0</v>
      </c>
      <c r="Y358" s="120">
        <v>5831</v>
      </c>
      <c r="Z358" s="120">
        <v>5246</v>
      </c>
      <c r="AA358" s="122">
        <v>11393.527714803899</v>
      </c>
      <c r="AB358" s="120">
        <v>0</v>
      </c>
      <c r="AC358" s="120">
        <v>4213</v>
      </c>
      <c r="AD358" s="120">
        <v>2654</v>
      </c>
      <c r="AE358" s="120">
        <v>8994</v>
      </c>
      <c r="AF358" s="120">
        <v>1856</v>
      </c>
      <c r="AG358" s="120">
        <v>2810</v>
      </c>
      <c r="AH358" s="120">
        <v>5425</v>
      </c>
      <c r="AI358" s="120">
        <v>5623</v>
      </c>
      <c r="AJ358" s="120">
        <v>0</v>
      </c>
      <c r="AK358" s="120">
        <v>2832</v>
      </c>
      <c r="AL358" s="120">
        <v>3265</v>
      </c>
      <c r="AM358" s="131">
        <v>9959</v>
      </c>
    </row>
    <row r="359" spans="1:39" ht="15.75" x14ac:dyDescent="0.25">
      <c r="A359">
        <v>344</v>
      </c>
      <c r="B359" t="s">
        <v>9</v>
      </c>
      <c r="C359" t="s">
        <v>315</v>
      </c>
      <c r="D359" t="s">
        <v>316</v>
      </c>
      <c r="E359" t="s">
        <v>373</v>
      </c>
      <c r="F359" t="s">
        <v>371</v>
      </c>
      <c r="G359">
        <v>35384</v>
      </c>
      <c r="H359" t="s">
        <v>328</v>
      </c>
      <c r="I359" s="120">
        <v>3648</v>
      </c>
      <c r="J359" s="120">
        <v>0</v>
      </c>
      <c r="K359" s="120">
        <v>0</v>
      </c>
      <c r="L359" s="120">
        <v>0</v>
      </c>
      <c r="M359" s="120">
        <v>2619.4220135170722</v>
      </c>
      <c r="N359" s="120">
        <v>5308</v>
      </c>
      <c r="O359" s="121">
        <f t="shared" si="7"/>
        <v>11575.422013517073</v>
      </c>
      <c r="P359" s="120">
        <v>11575</v>
      </c>
      <c r="Q359" s="120">
        <v>10417.879812165364</v>
      </c>
      <c r="R359" s="120">
        <v>9331</v>
      </c>
      <c r="S359" s="120">
        <v>8921</v>
      </c>
      <c r="T359" s="120">
        <v>1833</v>
      </c>
      <c r="U359" s="120">
        <v>3665</v>
      </c>
      <c r="V359" s="120">
        <v>7294</v>
      </c>
      <c r="W359" s="120">
        <v>1027</v>
      </c>
      <c r="X359" s="120">
        <v>0</v>
      </c>
      <c r="Y359" s="120">
        <v>5788</v>
      </c>
      <c r="Z359" s="120">
        <v>5210</v>
      </c>
      <c r="AA359" s="122">
        <v>11309.205763999093</v>
      </c>
      <c r="AB359" s="120">
        <v>0</v>
      </c>
      <c r="AC359" s="120">
        <v>3674</v>
      </c>
      <c r="AD359" s="120">
        <v>2637</v>
      </c>
      <c r="AE359" s="120">
        <v>8921</v>
      </c>
      <c r="AF359" s="120">
        <v>1122</v>
      </c>
      <c r="AG359" s="120">
        <v>2784</v>
      </c>
      <c r="AH359" s="120">
        <v>5544</v>
      </c>
      <c r="AI359" s="120">
        <v>780</v>
      </c>
      <c r="AJ359" s="120">
        <v>0</v>
      </c>
      <c r="AK359" s="120">
        <v>2811</v>
      </c>
      <c r="AL359" s="120">
        <v>3240</v>
      </c>
      <c r="AM359" s="131">
        <v>10042</v>
      </c>
    </row>
    <row r="360" spans="1:39" ht="15.75" x14ac:dyDescent="0.25">
      <c r="A360">
        <v>345</v>
      </c>
      <c r="B360" t="s">
        <v>9</v>
      </c>
      <c r="C360" t="s">
        <v>315</v>
      </c>
      <c r="D360" t="s">
        <v>316</v>
      </c>
      <c r="E360" t="s">
        <v>369</v>
      </c>
      <c r="F360" t="s">
        <v>370</v>
      </c>
      <c r="G360">
        <v>46905</v>
      </c>
      <c r="H360" t="s">
        <v>328</v>
      </c>
      <c r="I360" s="120">
        <v>2802</v>
      </c>
      <c r="J360" s="120">
        <v>0</v>
      </c>
      <c r="K360" s="120">
        <v>0</v>
      </c>
      <c r="L360" s="120">
        <v>0</v>
      </c>
      <c r="M360" s="120">
        <v>2010.2541033968225</v>
      </c>
      <c r="N360" s="120">
        <v>7036</v>
      </c>
      <c r="O360" s="121">
        <f t="shared" si="7"/>
        <v>11848.254103396823</v>
      </c>
      <c r="P360" s="120">
        <v>11848</v>
      </c>
      <c r="Q360" s="120">
        <v>2369.6508206793646</v>
      </c>
      <c r="R360" s="120">
        <v>10332</v>
      </c>
      <c r="S360" s="120">
        <v>8330</v>
      </c>
      <c r="T360" s="120">
        <v>3261</v>
      </c>
      <c r="U360" s="120">
        <v>3110</v>
      </c>
      <c r="V360" s="120">
        <v>1465</v>
      </c>
      <c r="W360" s="120">
        <v>6521</v>
      </c>
      <c r="X360" s="120">
        <v>0</v>
      </c>
      <c r="Y360" s="120">
        <v>5923</v>
      </c>
      <c r="Z360" s="120">
        <v>5330</v>
      </c>
      <c r="AA360" s="122">
        <v>11496.071100657446</v>
      </c>
      <c r="AB360" s="120">
        <v>0</v>
      </c>
      <c r="AC360" s="120">
        <v>1050</v>
      </c>
      <c r="AD360" s="120">
        <v>2920</v>
      </c>
      <c r="AE360" s="120">
        <v>8330</v>
      </c>
      <c r="AF360" s="120">
        <v>2437</v>
      </c>
      <c r="AG360" s="120">
        <v>2364</v>
      </c>
      <c r="AH360" s="120">
        <v>1114</v>
      </c>
      <c r="AI360" s="120">
        <v>4956</v>
      </c>
      <c r="AJ360" s="120">
        <v>0</v>
      </c>
      <c r="AK360" s="120">
        <v>2750</v>
      </c>
      <c r="AL360" s="120">
        <v>3317</v>
      </c>
      <c r="AM360" s="131">
        <v>9043</v>
      </c>
    </row>
    <row r="361" spans="1:39" ht="15.75" x14ac:dyDescent="0.25">
      <c r="A361">
        <v>346</v>
      </c>
      <c r="B361" t="s">
        <v>9</v>
      </c>
      <c r="C361" t="s">
        <v>315</v>
      </c>
      <c r="D361" t="s">
        <v>316</v>
      </c>
      <c r="E361" t="s">
        <v>373</v>
      </c>
      <c r="F361" t="s">
        <v>370</v>
      </c>
      <c r="G361">
        <v>47350</v>
      </c>
      <c r="H361" t="s">
        <v>328</v>
      </c>
      <c r="I361" s="120">
        <v>2799</v>
      </c>
      <c r="J361" s="120">
        <v>0</v>
      </c>
      <c r="K361" s="120">
        <v>0</v>
      </c>
      <c r="L361" s="120">
        <v>0</v>
      </c>
      <c r="M361" s="120">
        <v>2012.8280523128237</v>
      </c>
      <c r="N361" s="120">
        <v>7103</v>
      </c>
      <c r="O361" s="121">
        <f t="shared" si="7"/>
        <v>11914.828052312823</v>
      </c>
      <c r="P361" s="120">
        <v>11915</v>
      </c>
      <c r="Q361" s="120">
        <v>2382.9656104625651</v>
      </c>
      <c r="R361" s="120">
        <v>10407</v>
      </c>
      <c r="S361" s="120">
        <v>8363</v>
      </c>
      <c r="T361" s="120">
        <v>0</v>
      </c>
      <c r="U361" s="120">
        <v>3117</v>
      </c>
      <c r="V361" s="120">
        <v>1471</v>
      </c>
      <c r="W361" s="120">
        <v>1091</v>
      </c>
      <c r="X361" s="120">
        <v>0</v>
      </c>
      <c r="Y361" s="120">
        <v>5958</v>
      </c>
      <c r="Z361" s="120">
        <v>5363</v>
      </c>
      <c r="AA361" s="122">
        <v>11559.506806846519</v>
      </c>
      <c r="AB361" s="120">
        <v>0</v>
      </c>
      <c r="AC361" s="120">
        <v>1020</v>
      </c>
      <c r="AD361" s="120">
        <v>2941</v>
      </c>
      <c r="AE361" s="120">
        <v>8363</v>
      </c>
      <c r="AF361" s="120">
        <v>0</v>
      </c>
      <c r="AG361" s="120">
        <v>2369</v>
      </c>
      <c r="AH361" s="120">
        <v>1118</v>
      </c>
      <c r="AI361" s="120">
        <v>829</v>
      </c>
      <c r="AJ361" s="120">
        <v>0</v>
      </c>
      <c r="AK361" s="120">
        <v>2764</v>
      </c>
      <c r="AL361" s="120">
        <v>3338</v>
      </c>
      <c r="AM361" s="131">
        <v>8505</v>
      </c>
    </row>
    <row r="362" spans="1:39" ht="15.75" x14ac:dyDescent="0.25">
      <c r="A362">
        <v>347</v>
      </c>
      <c r="B362" t="s">
        <v>9</v>
      </c>
      <c r="C362" t="s">
        <v>315</v>
      </c>
      <c r="D362" t="s">
        <v>316</v>
      </c>
      <c r="E362" t="s">
        <v>369</v>
      </c>
      <c r="F362" t="s">
        <v>372</v>
      </c>
      <c r="G362">
        <v>4073</v>
      </c>
      <c r="H362" t="s">
        <v>328</v>
      </c>
      <c r="I362" s="120">
        <v>341</v>
      </c>
      <c r="J362" s="120">
        <v>0</v>
      </c>
      <c r="K362" s="120">
        <v>0</v>
      </c>
      <c r="L362" s="120">
        <v>0</v>
      </c>
      <c r="M362" s="120">
        <v>244.52514702010006</v>
      </c>
      <c r="N362" s="120">
        <v>611</v>
      </c>
      <c r="O362" s="121">
        <f t="shared" si="7"/>
        <v>1196.5251470201001</v>
      </c>
      <c r="P362" s="120">
        <v>1197</v>
      </c>
      <c r="Q362" s="120">
        <v>0</v>
      </c>
      <c r="R362" s="120">
        <v>995</v>
      </c>
      <c r="S362" s="120">
        <v>1165</v>
      </c>
      <c r="T362" s="120">
        <v>0</v>
      </c>
      <c r="U362" s="120">
        <v>355</v>
      </c>
      <c r="V362" s="120">
        <v>0</v>
      </c>
      <c r="W362" s="120">
        <v>720</v>
      </c>
      <c r="X362" s="120">
        <v>0</v>
      </c>
      <c r="Y362" s="120">
        <v>597</v>
      </c>
      <c r="Z362" s="120">
        <v>538</v>
      </c>
      <c r="AA362" s="122">
        <v>1166.2501360235774</v>
      </c>
      <c r="AB362" s="120">
        <v>0</v>
      </c>
      <c r="AC362" s="120">
        <v>0</v>
      </c>
      <c r="AD362" s="120">
        <v>281</v>
      </c>
      <c r="AE362" s="120">
        <v>1074</v>
      </c>
      <c r="AF362" s="120">
        <v>0</v>
      </c>
      <c r="AG362" s="120">
        <v>269</v>
      </c>
      <c r="AH362" s="120">
        <v>0</v>
      </c>
      <c r="AI362" s="120">
        <v>547</v>
      </c>
      <c r="AJ362" s="120">
        <v>0</v>
      </c>
      <c r="AK362" s="120">
        <v>285</v>
      </c>
      <c r="AL362" s="120">
        <v>335</v>
      </c>
      <c r="AM362" s="131">
        <v>1074</v>
      </c>
    </row>
    <row r="363" spans="1:39" ht="15.75" x14ac:dyDescent="0.25">
      <c r="A363">
        <v>348</v>
      </c>
      <c r="B363" t="s">
        <v>9</v>
      </c>
      <c r="C363" t="s">
        <v>315</v>
      </c>
      <c r="D363" t="s">
        <v>316</v>
      </c>
      <c r="E363" t="s">
        <v>373</v>
      </c>
      <c r="F363" t="s">
        <v>372</v>
      </c>
      <c r="G363">
        <v>4003</v>
      </c>
      <c r="H363" t="s">
        <v>328</v>
      </c>
      <c r="I363" s="120">
        <v>339</v>
      </c>
      <c r="J363" s="120">
        <v>0</v>
      </c>
      <c r="K363" s="120">
        <v>0</v>
      </c>
      <c r="L363" s="120">
        <v>0</v>
      </c>
      <c r="M363" s="120">
        <v>242.80918107609935</v>
      </c>
      <c r="N363" s="120">
        <v>600</v>
      </c>
      <c r="O363" s="121">
        <f t="shared" si="7"/>
        <v>1181.8091810760993</v>
      </c>
      <c r="P363" s="120">
        <v>1182</v>
      </c>
      <c r="Q363" s="120">
        <v>0</v>
      </c>
      <c r="R363" s="120">
        <v>981</v>
      </c>
      <c r="S363" s="120">
        <v>1157</v>
      </c>
      <c r="T363" s="120">
        <v>0</v>
      </c>
      <c r="U363" s="120">
        <v>352</v>
      </c>
      <c r="V363" s="120">
        <v>0</v>
      </c>
      <c r="W363" s="120">
        <v>106</v>
      </c>
      <c r="X363" s="120">
        <v>0</v>
      </c>
      <c r="Y363" s="120">
        <v>590</v>
      </c>
      <c r="Z363" s="120">
        <v>532</v>
      </c>
      <c r="AA363" s="122">
        <v>1151.9884776694626</v>
      </c>
      <c r="AB363" s="120">
        <v>0</v>
      </c>
      <c r="AC363" s="120">
        <v>0</v>
      </c>
      <c r="AD363" s="120">
        <v>278</v>
      </c>
      <c r="AE363" s="120">
        <v>1065</v>
      </c>
      <c r="AF363" s="120">
        <v>0</v>
      </c>
      <c r="AG363" s="120">
        <v>267</v>
      </c>
      <c r="AH363" s="120">
        <v>0</v>
      </c>
      <c r="AI363" s="120">
        <v>81</v>
      </c>
      <c r="AJ363" s="120">
        <v>0</v>
      </c>
      <c r="AK363" s="120">
        <v>283</v>
      </c>
      <c r="AL363" s="120">
        <v>331</v>
      </c>
      <c r="AM363" s="131">
        <v>1065</v>
      </c>
    </row>
    <row r="364" spans="1:39" s="24" customFormat="1" ht="15.75" x14ac:dyDescent="0.25">
      <c r="A364" s="117"/>
      <c r="B364" s="117"/>
      <c r="C364" s="117"/>
      <c r="D364" s="117"/>
      <c r="E364" s="117"/>
      <c r="F364" s="117"/>
      <c r="G364" s="117"/>
      <c r="H364" s="117"/>
      <c r="I364" s="123">
        <f t="shared" ref="I364:N364" si="8">SUM(I4:I363)</f>
        <v>1032941</v>
      </c>
      <c r="J364" s="123">
        <f t="shared" si="8"/>
        <v>114324</v>
      </c>
      <c r="K364" s="123">
        <f t="shared" si="8"/>
        <v>280587</v>
      </c>
      <c r="L364" s="123">
        <f t="shared" si="8"/>
        <v>26782</v>
      </c>
      <c r="M364" s="123">
        <f t="shared" si="8"/>
        <v>484042.00000000023</v>
      </c>
      <c r="N364" s="123">
        <f t="shared" si="8"/>
        <v>1949462</v>
      </c>
      <c r="O364" s="123">
        <f t="shared" ref="O364:AM364" si="9">SUM(O4:O363)</f>
        <v>3888137.9999999991</v>
      </c>
      <c r="P364" s="124">
        <f t="shared" si="9"/>
        <v>3222663</v>
      </c>
      <c r="Q364" s="124">
        <f t="shared" si="9"/>
        <v>1892586.664870288</v>
      </c>
      <c r="R364" s="124">
        <f t="shared" si="9"/>
        <v>2685034</v>
      </c>
      <c r="S364" s="124">
        <f t="shared" si="9"/>
        <v>1892337</v>
      </c>
      <c r="T364" s="124">
        <f t="shared" si="9"/>
        <v>479730</v>
      </c>
      <c r="U364" s="124">
        <f t="shared" si="9"/>
        <v>991794</v>
      </c>
      <c r="V364" s="124">
        <f t="shared" si="9"/>
        <v>1082154</v>
      </c>
      <c r="W364" s="124">
        <f t="shared" si="9"/>
        <v>1006583</v>
      </c>
      <c r="X364" s="124">
        <f t="shared" si="9"/>
        <v>692780</v>
      </c>
      <c r="Y364" s="124">
        <f t="shared" si="9"/>
        <v>1528599</v>
      </c>
      <c r="Z364" s="124">
        <f t="shared" si="9"/>
        <v>1658884</v>
      </c>
      <c r="AA364" s="124">
        <f t="shared" si="9"/>
        <v>4406242.5041793464</v>
      </c>
      <c r="AB364" s="125">
        <f t="shared" si="9"/>
        <v>708681</v>
      </c>
      <c r="AC364" s="125">
        <f t="shared" si="9"/>
        <v>1130306</v>
      </c>
      <c r="AD364" s="125">
        <f t="shared" si="9"/>
        <v>745291</v>
      </c>
      <c r="AE364" s="125">
        <f t="shared" si="9"/>
        <v>1636074</v>
      </c>
      <c r="AF364" s="125">
        <f t="shared" si="9"/>
        <v>310482</v>
      </c>
      <c r="AG364" s="125">
        <f t="shared" si="9"/>
        <v>742723</v>
      </c>
      <c r="AH364" s="125">
        <f t="shared" si="9"/>
        <v>776787</v>
      </c>
      <c r="AI364" s="125">
        <f t="shared" si="9"/>
        <v>638504</v>
      </c>
      <c r="AJ364" s="125">
        <f t="shared" si="9"/>
        <v>554222</v>
      </c>
      <c r="AK364" s="125">
        <f t="shared" si="9"/>
        <v>727116</v>
      </c>
      <c r="AL364" s="125">
        <f t="shared" si="9"/>
        <v>1017719</v>
      </c>
      <c r="AM364" s="125">
        <f t="shared" si="9"/>
        <v>3024835</v>
      </c>
    </row>
  </sheetData>
  <mergeCells count="3">
    <mergeCell ref="I2:O2"/>
    <mergeCell ref="P2:AA2"/>
    <mergeCell ref="AB2:AM2"/>
  </mergeCell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E03AB-F104-4382-98AC-6FB5C9A864BB}">
  <sheetPr>
    <tabColor rgb="FF002060"/>
  </sheetPr>
  <dimension ref="A1:W17"/>
  <sheetViews>
    <sheetView showGridLines="0" workbookViewId="0">
      <selection activeCell="L4" sqref="L4:N13"/>
    </sheetView>
  </sheetViews>
  <sheetFormatPr defaultRowHeight="15" x14ac:dyDescent="0.25"/>
  <cols>
    <col min="1" max="1" width="13.7109375" bestFit="1" customWidth="1"/>
    <col min="2" max="3" width="10.7109375" bestFit="1" customWidth="1"/>
    <col min="4" max="4" width="12.28515625" bestFit="1" customWidth="1"/>
    <col min="5" max="5" width="10.85546875" bestFit="1" customWidth="1"/>
    <col min="6" max="6" width="12.28515625" bestFit="1" customWidth="1"/>
    <col min="7" max="7" width="10.85546875" bestFit="1" customWidth="1"/>
    <col min="8" max="8" width="1.28515625" customWidth="1"/>
    <col min="9" max="9" width="12.28515625" bestFit="1" customWidth="1"/>
    <col min="10" max="10" width="10.85546875" bestFit="1" customWidth="1"/>
    <col min="11" max="11" width="1.28515625" customWidth="1"/>
    <col min="12" max="13" width="10.5703125" bestFit="1" customWidth="1"/>
    <col min="14" max="14" width="9.28515625" bestFit="1" customWidth="1"/>
    <col min="15" max="15" width="1.28515625" customWidth="1"/>
    <col min="16" max="18" width="10.5703125" bestFit="1" customWidth="1"/>
    <col min="19" max="19" width="9.28515625" bestFit="1" customWidth="1"/>
    <col min="20" max="21" width="10.5703125" bestFit="1" customWidth="1"/>
    <col min="22" max="23" width="9.28515625" bestFit="1" customWidth="1"/>
  </cols>
  <sheetData>
    <row r="1" spans="1:23" ht="15.75" thickBot="1" x14ac:dyDescent="0.3">
      <c r="I1" s="156" t="s">
        <v>337</v>
      </c>
      <c r="J1" s="157"/>
      <c r="L1" s="9" t="s">
        <v>199</v>
      </c>
      <c r="P1" s="9" t="s">
        <v>199</v>
      </c>
    </row>
    <row r="2" spans="1:23" s="26" customFormat="1" ht="15.75" thickBot="1" x14ac:dyDescent="0.3">
      <c r="A2" s="25"/>
      <c r="B2" s="154" t="s">
        <v>332</v>
      </c>
      <c r="C2" s="155"/>
      <c r="D2" s="154" t="s">
        <v>331</v>
      </c>
      <c r="E2" s="155"/>
      <c r="F2" s="154" t="s">
        <v>330</v>
      </c>
      <c r="G2" s="155"/>
      <c r="I2" s="158"/>
      <c r="J2" s="159"/>
      <c r="L2" s="27" t="s">
        <v>334</v>
      </c>
      <c r="M2" s="28" t="s">
        <v>335</v>
      </c>
      <c r="N2" s="29" t="s">
        <v>336</v>
      </c>
      <c r="P2" s="27" t="s">
        <v>21</v>
      </c>
      <c r="Q2" s="28" t="s">
        <v>81</v>
      </c>
      <c r="R2" s="28" t="s">
        <v>86</v>
      </c>
      <c r="S2" s="28" t="s">
        <v>358</v>
      </c>
      <c r="T2" s="28" t="s">
        <v>360</v>
      </c>
      <c r="U2" s="28" t="s">
        <v>362</v>
      </c>
      <c r="V2" s="28" t="s">
        <v>127</v>
      </c>
      <c r="W2" s="29" t="s">
        <v>182</v>
      </c>
    </row>
    <row r="3" spans="1:23" s="24" customFormat="1" ht="15.75" thickBot="1" x14ac:dyDescent="0.3">
      <c r="A3" s="40" t="s">
        <v>333</v>
      </c>
      <c r="B3" s="13" t="s">
        <v>198</v>
      </c>
      <c r="C3" s="14" t="s">
        <v>199</v>
      </c>
      <c r="D3" s="13" t="s">
        <v>198</v>
      </c>
      <c r="E3" s="14" t="s">
        <v>199</v>
      </c>
      <c r="F3" s="13" t="s">
        <v>198</v>
      </c>
      <c r="G3" s="14" t="s">
        <v>199</v>
      </c>
      <c r="H3" s="26"/>
      <c r="I3" s="46" t="s">
        <v>12</v>
      </c>
      <c r="J3" s="47" t="s">
        <v>12</v>
      </c>
      <c r="K3" s="26"/>
      <c r="L3" s="10" t="s">
        <v>12</v>
      </c>
      <c r="M3" s="11" t="s">
        <v>12</v>
      </c>
      <c r="N3" s="11" t="s">
        <v>12</v>
      </c>
      <c r="O3" s="26"/>
      <c r="P3" s="10" t="s">
        <v>12</v>
      </c>
      <c r="Q3" s="11" t="s">
        <v>12</v>
      </c>
      <c r="R3" s="11" t="s">
        <v>12</v>
      </c>
      <c r="S3" s="11" t="s">
        <v>12</v>
      </c>
      <c r="T3" s="11" t="s">
        <v>12</v>
      </c>
      <c r="U3" s="11" t="s">
        <v>12</v>
      </c>
      <c r="V3" s="11" t="s">
        <v>12</v>
      </c>
      <c r="W3" s="12" t="s">
        <v>12</v>
      </c>
    </row>
    <row r="4" spans="1:23" x14ac:dyDescent="0.25">
      <c r="A4" s="30" t="s">
        <v>0</v>
      </c>
      <c r="B4" s="31"/>
      <c r="C4" s="32"/>
      <c r="D4" s="33">
        <v>245974.84</v>
      </c>
      <c r="E4" s="32">
        <f>SUMIFS(pin_target_sadd[t_total],pin_target_sadd[region],'PIN vs TARGET types'!$A4)</f>
        <v>108787</v>
      </c>
      <c r="F4" s="33">
        <v>245974.84</v>
      </c>
      <c r="G4" s="32">
        <v>66147</v>
      </c>
      <c r="H4" s="26"/>
      <c r="I4" s="31">
        <f t="shared" ref="I4:I13" si="0">MAX(D4,F4)</f>
        <v>245974.84</v>
      </c>
      <c r="J4" s="32">
        <f t="shared" ref="J4:J13" si="1">MAX(E4,G4)</f>
        <v>108787</v>
      </c>
      <c r="K4" s="26"/>
      <c r="L4" s="31">
        <v>23600</v>
      </c>
      <c r="M4" s="34">
        <v>30935</v>
      </c>
      <c r="N4" s="34">
        <v>66147</v>
      </c>
      <c r="O4" s="26"/>
      <c r="P4" s="31">
        <v>23600</v>
      </c>
      <c r="Q4" s="34">
        <v>7544</v>
      </c>
      <c r="R4" s="34">
        <v>30935</v>
      </c>
      <c r="S4" s="34">
        <v>0</v>
      </c>
      <c r="T4" s="34">
        <v>0</v>
      </c>
      <c r="U4" s="34">
        <v>0</v>
      </c>
      <c r="V4" s="34">
        <v>66147</v>
      </c>
      <c r="W4" s="32">
        <v>1564</v>
      </c>
    </row>
    <row r="5" spans="1:23" x14ac:dyDescent="0.25">
      <c r="A5" s="22" t="s">
        <v>1</v>
      </c>
      <c r="B5" s="20"/>
      <c r="C5" s="15"/>
      <c r="D5" s="18">
        <v>219436.27999999997</v>
      </c>
      <c r="E5" s="15">
        <f>SUMIFS(pin_target_sadd[t_total],pin_target_sadd[region],'PIN vs TARGET types'!$A5)</f>
        <v>93343</v>
      </c>
      <c r="F5" s="18">
        <v>219436.65</v>
      </c>
      <c r="G5" s="15">
        <v>30454</v>
      </c>
      <c r="H5" s="26"/>
      <c r="I5" s="20">
        <f t="shared" si="0"/>
        <v>219436.65</v>
      </c>
      <c r="J5" s="15">
        <f t="shared" si="1"/>
        <v>93343</v>
      </c>
      <c r="K5" s="26"/>
      <c r="L5" s="20">
        <v>30454</v>
      </c>
      <c r="M5" s="2">
        <v>20000</v>
      </c>
      <c r="N5" s="2">
        <v>19809</v>
      </c>
      <c r="O5" s="26"/>
      <c r="P5" s="20">
        <v>30454</v>
      </c>
      <c r="Q5" s="2">
        <v>0</v>
      </c>
      <c r="R5" s="2">
        <v>20000</v>
      </c>
      <c r="S5" s="2">
        <v>0</v>
      </c>
      <c r="T5" s="2">
        <v>0</v>
      </c>
      <c r="U5" s="2">
        <v>0</v>
      </c>
      <c r="V5" s="2">
        <v>19809</v>
      </c>
      <c r="W5" s="15">
        <v>378</v>
      </c>
    </row>
    <row r="6" spans="1:23" x14ac:dyDescent="0.25">
      <c r="A6" s="35" t="s">
        <v>2</v>
      </c>
      <c r="B6" s="36"/>
      <c r="C6" s="37"/>
      <c r="D6" s="38">
        <v>352960.25</v>
      </c>
      <c r="E6" s="37">
        <f>SUMIFS(pin_target_sadd[t_total],pin_target_sadd[region],'PIN vs TARGET types'!$A6)</f>
        <v>194308</v>
      </c>
      <c r="F6" s="38">
        <v>276915.17867934634</v>
      </c>
      <c r="G6" s="37">
        <v>192690</v>
      </c>
      <c r="H6" s="26"/>
      <c r="I6" s="36">
        <f t="shared" si="0"/>
        <v>352960.25</v>
      </c>
      <c r="J6" s="37">
        <f t="shared" si="1"/>
        <v>194308</v>
      </c>
      <c r="K6" s="26"/>
      <c r="L6" s="36">
        <v>35200</v>
      </c>
      <c r="M6" s="39">
        <v>90115</v>
      </c>
      <c r="N6" s="39">
        <v>192690</v>
      </c>
      <c r="O6" s="26"/>
      <c r="P6" s="36">
        <v>35200</v>
      </c>
      <c r="Q6" s="39">
        <v>0</v>
      </c>
      <c r="R6" s="39">
        <v>90115</v>
      </c>
      <c r="S6" s="39">
        <v>0</v>
      </c>
      <c r="T6" s="39">
        <v>0</v>
      </c>
      <c r="U6" s="39">
        <v>0</v>
      </c>
      <c r="V6" s="39">
        <v>192690</v>
      </c>
      <c r="W6" s="37">
        <v>4556</v>
      </c>
    </row>
    <row r="7" spans="1:23" x14ac:dyDescent="0.25">
      <c r="A7" s="22" t="s">
        <v>238</v>
      </c>
      <c r="B7" s="20"/>
      <c r="C7" s="15"/>
      <c r="D7" s="18">
        <v>1213606.79</v>
      </c>
      <c r="E7" s="15">
        <f>SUMIFS(pin_target_sadd[t_total],pin_target_sadd[region],'PIN vs TARGET types'!$A7)</f>
        <v>950635</v>
      </c>
      <c r="F7" s="18">
        <v>1200266.79</v>
      </c>
      <c r="G7" s="15">
        <v>433325</v>
      </c>
      <c r="H7" s="26"/>
      <c r="I7" s="20">
        <f t="shared" si="0"/>
        <v>1213606.79</v>
      </c>
      <c r="J7" s="15">
        <f t="shared" si="1"/>
        <v>950635</v>
      </c>
      <c r="K7" s="26"/>
      <c r="L7" s="20">
        <v>433325</v>
      </c>
      <c r="M7" s="2">
        <v>403340</v>
      </c>
      <c r="N7" s="2">
        <v>282356</v>
      </c>
      <c r="O7" s="26"/>
      <c r="P7" s="20">
        <v>433325</v>
      </c>
      <c r="Q7" s="2">
        <v>408787</v>
      </c>
      <c r="R7" s="2">
        <v>403340</v>
      </c>
      <c r="S7" s="2">
        <v>0</v>
      </c>
      <c r="T7" s="2">
        <v>0</v>
      </c>
      <c r="U7" s="2">
        <v>0</v>
      </c>
      <c r="V7" s="2">
        <v>282356</v>
      </c>
      <c r="W7" s="15">
        <v>133300</v>
      </c>
    </row>
    <row r="8" spans="1:23" x14ac:dyDescent="0.25">
      <c r="A8" s="35" t="s">
        <v>4</v>
      </c>
      <c r="B8" s="36"/>
      <c r="C8" s="37"/>
      <c r="D8" s="38">
        <v>249420.83</v>
      </c>
      <c r="E8" s="37">
        <f>SUMIFS(pin_target_sadd[t_total],pin_target_sadd[region],'PIN vs TARGET types'!$A8)</f>
        <v>139547.00000000003</v>
      </c>
      <c r="F8" s="38">
        <v>249419.80000000002</v>
      </c>
      <c r="G8" s="37">
        <v>67451</v>
      </c>
      <c r="H8" s="26"/>
      <c r="I8" s="36">
        <f t="shared" si="0"/>
        <v>249420.83</v>
      </c>
      <c r="J8" s="37">
        <f t="shared" si="1"/>
        <v>139547.00000000003</v>
      </c>
      <c r="K8" s="26"/>
      <c r="L8" s="36">
        <v>67451</v>
      </c>
      <c r="M8" s="39">
        <v>21872</v>
      </c>
      <c r="N8" s="39">
        <v>60072</v>
      </c>
      <c r="O8" s="26"/>
      <c r="P8" s="36">
        <v>67451</v>
      </c>
      <c r="Q8" s="39">
        <v>11404</v>
      </c>
      <c r="R8" s="39">
        <v>21872</v>
      </c>
      <c r="S8" s="39">
        <v>0</v>
      </c>
      <c r="T8" s="39">
        <v>0</v>
      </c>
      <c r="U8" s="39">
        <v>0</v>
      </c>
      <c r="V8" s="39">
        <v>28908</v>
      </c>
      <c r="W8" s="37">
        <v>60072</v>
      </c>
    </row>
    <row r="9" spans="1:23" x14ac:dyDescent="0.25">
      <c r="A9" s="22" t="s">
        <v>5</v>
      </c>
      <c r="B9" s="20"/>
      <c r="C9" s="15"/>
      <c r="D9" s="18">
        <v>374461.9</v>
      </c>
      <c r="E9" s="15">
        <f>SUMIFS(pin_target_sadd[t_total],pin_target_sadd[region],'PIN vs TARGET types'!$A9)</f>
        <v>91783</v>
      </c>
      <c r="F9" s="18">
        <v>374461.9</v>
      </c>
      <c r="G9" s="15">
        <v>43366</v>
      </c>
      <c r="H9" s="26"/>
      <c r="I9" s="20">
        <f t="shared" si="0"/>
        <v>374461.9</v>
      </c>
      <c r="J9" s="15">
        <f t="shared" si="1"/>
        <v>91783</v>
      </c>
      <c r="K9" s="26"/>
      <c r="L9" s="20">
        <v>43366</v>
      </c>
      <c r="M9" s="2">
        <v>13450</v>
      </c>
      <c r="N9" s="2">
        <v>28760</v>
      </c>
      <c r="O9" s="26"/>
      <c r="P9" s="20">
        <v>43366</v>
      </c>
      <c r="Q9" s="2">
        <v>0</v>
      </c>
      <c r="R9" s="2">
        <v>13450</v>
      </c>
      <c r="S9" s="2">
        <v>0</v>
      </c>
      <c r="T9" s="2">
        <v>0</v>
      </c>
      <c r="U9" s="2">
        <v>0</v>
      </c>
      <c r="V9" s="2">
        <v>28760</v>
      </c>
      <c r="W9" s="15">
        <v>680</v>
      </c>
    </row>
    <row r="10" spans="1:23" x14ac:dyDescent="0.25">
      <c r="A10" s="35" t="s">
        <v>6</v>
      </c>
      <c r="B10" s="36"/>
      <c r="C10" s="37"/>
      <c r="D10" s="38">
        <v>853112.45000000007</v>
      </c>
      <c r="E10" s="37">
        <f>SUMIFS(pin_target_sadd[t_total],pin_target_sadd[region],'PIN vs TARGET types'!$A10)</f>
        <v>735124</v>
      </c>
      <c r="F10" s="38">
        <v>836830.72550000006</v>
      </c>
      <c r="G10" s="37">
        <v>352588</v>
      </c>
      <c r="H10" s="26"/>
      <c r="I10" s="36">
        <f t="shared" si="0"/>
        <v>853112.45000000007</v>
      </c>
      <c r="J10" s="37">
        <f t="shared" si="1"/>
        <v>735124</v>
      </c>
      <c r="K10" s="26"/>
      <c r="L10" s="36">
        <v>352588</v>
      </c>
      <c r="M10" s="39">
        <v>220623</v>
      </c>
      <c r="N10" s="39">
        <v>73805</v>
      </c>
      <c r="O10" s="26"/>
      <c r="P10" s="36">
        <v>352588</v>
      </c>
      <c r="Q10" s="39">
        <v>278055</v>
      </c>
      <c r="R10" s="39">
        <v>220623</v>
      </c>
      <c r="S10" s="39">
        <v>0</v>
      </c>
      <c r="T10" s="39">
        <v>0</v>
      </c>
      <c r="U10" s="39">
        <v>0</v>
      </c>
      <c r="V10" s="39">
        <v>55790</v>
      </c>
      <c r="W10" s="37">
        <v>73805</v>
      </c>
    </row>
    <row r="11" spans="1:23" x14ac:dyDescent="0.25">
      <c r="A11" s="22" t="s">
        <v>7</v>
      </c>
      <c r="B11" s="20"/>
      <c r="C11" s="15"/>
      <c r="D11" s="18">
        <v>382522.64</v>
      </c>
      <c r="E11" s="15">
        <f>SUMIFS(pin_target_sadd[t_total],pin_target_sadd[region],'PIN vs TARGET types'!$A11)</f>
        <v>140761</v>
      </c>
      <c r="F11" s="18">
        <v>374963.70999999996</v>
      </c>
      <c r="G11" s="15">
        <v>94944</v>
      </c>
      <c r="H11" s="26"/>
      <c r="I11" s="20">
        <f t="shared" si="0"/>
        <v>382522.64</v>
      </c>
      <c r="J11" s="15">
        <f t="shared" si="1"/>
        <v>140761</v>
      </c>
      <c r="K11" s="26"/>
      <c r="L11" s="20">
        <v>94944</v>
      </c>
      <c r="M11" s="2">
        <v>58193</v>
      </c>
      <c r="N11" s="2">
        <v>31173</v>
      </c>
      <c r="O11" s="26"/>
      <c r="P11" s="20">
        <v>89211</v>
      </c>
      <c r="Q11" s="2">
        <v>94944</v>
      </c>
      <c r="R11" s="2">
        <v>58193</v>
      </c>
      <c r="S11" s="2">
        <v>0</v>
      </c>
      <c r="T11" s="2">
        <v>0</v>
      </c>
      <c r="U11" s="2">
        <v>0</v>
      </c>
      <c r="V11" s="2">
        <v>8983</v>
      </c>
      <c r="W11" s="15">
        <v>31173</v>
      </c>
    </row>
    <row r="12" spans="1:23" x14ac:dyDescent="0.25">
      <c r="A12" s="35" t="s">
        <v>8</v>
      </c>
      <c r="B12" s="36"/>
      <c r="C12" s="37"/>
      <c r="D12" s="38">
        <v>3986</v>
      </c>
      <c r="E12" s="37">
        <f>SUMIFS(pin_target_sadd[t_total],pin_target_sadd[region],'PIN vs TARGET types'!$A12)</f>
        <v>26686</v>
      </c>
      <c r="F12" s="38">
        <v>3985.9999999999995</v>
      </c>
      <c r="G12" s="37">
        <v>4711</v>
      </c>
      <c r="H12" s="26"/>
      <c r="I12" s="36">
        <f t="shared" si="0"/>
        <v>3986</v>
      </c>
      <c r="J12" s="37">
        <f t="shared" si="1"/>
        <v>26686</v>
      </c>
      <c r="K12" s="26"/>
      <c r="L12" s="36">
        <v>2468</v>
      </c>
      <c r="M12" s="39">
        <v>0</v>
      </c>
      <c r="N12" s="39">
        <v>1058</v>
      </c>
      <c r="O12" s="26"/>
      <c r="P12" s="36">
        <v>2468</v>
      </c>
      <c r="Q12" s="39">
        <v>0</v>
      </c>
      <c r="R12" s="39">
        <v>0</v>
      </c>
      <c r="S12" s="39">
        <v>0</v>
      </c>
      <c r="T12" s="39">
        <v>0</v>
      </c>
      <c r="U12" s="39">
        <v>0</v>
      </c>
      <c r="V12" s="39">
        <v>1058</v>
      </c>
      <c r="W12" s="37">
        <v>2</v>
      </c>
    </row>
    <row r="13" spans="1:23" ht="15.75" thickBot="1" x14ac:dyDescent="0.3">
      <c r="A13" s="23" t="s">
        <v>9</v>
      </c>
      <c r="B13" s="21"/>
      <c r="C13" s="17"/>
      <c r="D13" s="19">
        <v>639689.19999999995</v>
      </c>
      <c r="E13" s="17">
        <f>SUMIFS(pin_target_sadd[t_total],pin_target_sadd[region],'PIN vs TARGET types'!$A13)</f>
        <v>543861</v>
      </c>
      <c r="F13" s="19">
        <v>623986.91</v>
      </c>
      <c r="G13" s="17">
        <v>378487</v>
      </c>
      <c r="H13" s="26"/>
      <c r="I13" s="21">
        <f t="shared" si="0"/>
        <v>639689.19999999995</v>
      </c>
      <c r="J13" s="17">
        <f t="shared" si="1"/>
        <v>543861</v>
      </c>
      <c r="K13" s="26"/>
      <c r="L13" s="21">
        <v>378487</v>
      </c>
      <c r="M13" s="16">
        <v>196484</v>
      </c>
      <c r="N13" s="16">
        <v>74915</v>
      </c>
      <c r="O13" s="26"/>
      <c r="P13" s="21">
        <v>378487</v>
      </c>
      <c r="Q13" s="16">
        <v>216981</v>
      </c>
      <c r="R13" s="16">
        <v>196484</v>
      </c>
      <c r="S13" s="16">
        <v>0</v>
      </c>
      <c r="T13" s="16">
        <v>0</v>
      </c>
      <c r="U13" s="16">
        <v>0</v>
      </c>
      <c r="V13" s="16">
        <v>34556</v>
      </c>
      <c r="W13" s="17">
        <v>74915</v>
      </c>
    </row>
    <row r="14" spans="1:23" s="42" customFormat="1" ht="15.75" thickBot="1" x14ac:dyDescent="0.3">
      <c r="A14" s="43" t="s">
        <v>317</v>
      </c>
      <c r="B14" s="44">
        <v>4000000</v>
      </c>
      <c r="C14" s="45">
        <v>2400000</v>
      </c>
      <c r="D14" s="44">
        <f t="shared" ref="D14:G14" si="2">SUM(D4:D13)</f>
        <v>4535171.1800000006</v>
      </c>
      <c r="E14" s="45">
        <f t="shared" si="2"/>
        <v>3024835</v>
      </c>
      <c r="F14" s="44">
        <f t="shared" si="2"/>
        <v>4406242.5041793464</v>
      </c>
      <c r="G14" s="45">
        <f t="shared" si="2"/>
        <v>1664163</v>
      </c>
      <c r="H14" s="41"/>
      <c r="I14" s="44">
        <f>SUM(I4:I13)</f>
        <v>4535171.55</v>
      </c>
      <c r="J14" s="45">
        <f>SUM(J4:J13)</f>
        <v>3024835</v>
      </c>
      <c r="K14" s="41"/>
      <c r="L14" s="55">
        <f>SUM(L4:L13)</f>
        <v>1461883</v>
      </c>
      <c r="M14" s="56">
        <f>SUM(M4:M13)</f>
        <v>1055012</v>
      </c>
      <c r="N14" s="57">
        <f>SUM(N4:N13)</f>
        <v>830785</v>
      </c>
      <c r="O14" s="58"/>
      <c r="P14" s="55">
        <f t="shared" ref="P14:W14" si="3">SUM(P4:P13)</f>
        <v>1456150</v>
      </c>
      <c r="Q14" s="56">
        <f t="shared" si="3"/>
        <v>1017715</v>
      </c>
      <c r="R14" s="56">
        <f t="shared" si="3"/>
        <v>1055012</v>
      </c>
      <c r="S14" s="56">
        <f t="shared" si="3"/>
        <v>0</v>
      </c>
      <c r="T14" s="56">
        <f t="shared" si="3"/>
        <v>0</v>
      </c>
      <c r="U14" s="56">
        <f t="shared" si="3"/>
        <v>0</v>
      </c>
      <c r="V14" s="56">
        <f t="shared" si="3"/>
        <v>719057</v>
      </c>
      <c r="W14" s="57">
        <f t="shared" si="3"/>
        <v>380445</v>
      </c>
    </row>
    <row r="16" spans="1:23" x14ac:dyDescent="0.25">
      <c r="A16" s="152" t="s">
        <v>340</v>
      </c>
      <c r="B16" s="48" t="s">
        <v>338</v>
      </c>
      <c r="C16" s="52" t="s">
        <v>338</v>
      </c>
      <c r="D16" s="49" t="s">
        <v>339</v>
      </c>
      <c r="E16" s="54" t="s">
        <v>339</v>
      </c>
      <c r="F16" s="49" t="s">
        <v>339</v>
      </c>
      <c r="G16" s="54" t="s">
        <v>333</v>
      </c>
      <c r="L16" s="54" t="s">
        <v>333</v>
      </c>
      <c r="M16" s="54" t="s">
        <v>333</v>
      </c>
      <c r="N16" s="54" t="s">
        <v>333</v>
      </c>
      <c r="P16" s="54" t="s">
        <v>333</v>
      </c>
      <c r="Q16" s="54" t="s">
        <v>333</v>
      </c>
      <c r="R16" s="54" t="s">
        <v>333</v>
      </c>
      <c r="S16" s="54" t="s">
        <v>333</v>
      </c>
      <c r="T16" s="54" t="s">
        <v>333</v>
      </c>
      <c r="U16" s="54" t="s">
        <v>333</v>
      </c>
      <c r="V16" s="54" t="s">
        <v>333</v>
      </c>
      <c r="W16" s="54" t="s">
        <v>333</v>
      </c>
    </row>
    <row r="17" spans="1:23" x14ac:dyDescent="0.25">
      <c r="A17" s="153"/>
      <c r="B17" s="50"/>
      <c r="C17" s="53"/>
      <c r="D17" s="51" t="s">
        <v>341</v>
      </c>
      <c r="E17" s="53" t="s">
        <v>341</v>
      </c>
      <c r="F17" s="51"/>
      <c r="G17" s="53" t="s">
        <v>342</v>
      </c>
      <c r="L17" s="53"/>
      <c r="M17" s="53"/>
      <c r="N17" s="53"/>
      <c r="P17" s="53"/>
      <c r="Q17" s="53"/>
      <c r="R17" s="53"/>
      <c r="S17" s="53"/>
      <c r="T17" s="53"/>
      <c r="U17" s="53"/>
      <c r="V17" s="53"/>
      <c r="W17" s="53"/>
    </row>
  </sheetData>
  <mergeCells count="5">
    <mergeCell ref="A16:A17"/>
    <mergeCell ref="F2:G2"/>
    <mergeCell ref="D2:E2"/>
    <mergeCell ref="B2:C2"/>
    <mergeCell ref="I1:J2"/>
  </mergeCells>
  <phoneticPr fontId="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F24E-1881-420A-92AF-00E23D917FD0}">
  <sheetPr>
    <tabColor theme="1"/>
  </sheetPr>
  <dimension ref="A1:AB40"/>
  <sheetViews>
    <sheetView showGridLines="0" zoomScale="115" zoomScaleNormal="115" workbookViewId="0">
      <selection activeCell="X27" sqref="X27"/>
    </sheetView>
  </sheetViews>
  <sheetFormatPr defaultRowHeight="15" x14ac:dyDescent="0.25"/>
  <cols>
    <col min="1" max="1" width="13.7109375" bestFit="1" customWidth="1"/>
    <col min="2" max="3" width="11.140625" bestFit="1" customWidth="1"/>
    <col min="4" max="4" width="12.28515625" bestFit="1" customWidth="1"/>
    <col min="5" max="5" width="17.28515625" bestFit="1" customWidth="1"/>
    <col min="6" max="6" width="11.140625" bestFit="1" customWidth="1"/>
    <col min="7" max="7" width="3.7109375" customWidth="1"/>
    <col min="8" max="8" width="13.7109375" bestFit="1" customWidth="1"/>
    <col min="9" max="10" width="11.140625" bestFit="1" customWidth="1"/>
    <col min="11" max="11" width="12.28515625" bestFit="1" customWidth="1"/>
    <col min="12" max="12" width="17.28515625" bestFit="1" customWidth="1"/>
    <col min="13" max="14" width="11.140625" bestFit="1" customWidth="1"/>
    <col min="15" max="15" width="3.7109375" customWidth="1"/>
    <col min="16" max="16" width="9.28515625" style="87" bestFit="1" customWidth="1"/>
    <col min="17" max="17" width="3.7109375" customWidth="1"/>
    <col min="18" max="18" width="13.7109375" bestFit="1" customWidth="1"/>
    <col min="19" max="20" width="11.140625" bestFit="1" customWidth="1"/>
    <col min="21" max="21" width="12.28515625" bestFit="1" customWidth="1"/>
    <col min="22" max="22" width="17.28515625" bestFit="1" customWidth="1"/>
    <col min="23" max="24" width="11.140625" bestFit="1" customWidth="1"/>
    <col min="25" max="25" width="3.7109375" customWidth="1"/>
    <col min="26" max="26" width="6" style="87" bestFit="1" customWidth="1"/>
    <col min="27" max="27" width="3.7109375" customWidth="1"/>
    <col min="28" max="28" width="7.42578125" customWidth="1"/>
  </cols>
  <sheetData>
    <row r="1" spans="1:28" x14ac:dyDescent="0.25">
      <c r="A1" s="59"/>
      <c r="B1" s="160" t="s">
        <v>318</v>
      </c>
      <c r="C1" s="160"/>
      <c r="D1" s="160"/>
      <c r="E1" s="160"/>
      <c r="F1" s="60"/>
      <c r="G1" s="61"/>
      <c r="H1" s="59"/>
      <c r="I1" s="161" t="s">
        <v>319</v>
      </c>
      <c r="J1" s="161"/>
      <c r="K1" s="161"/>
      <c r="L1" s="161"/>
      <c r="M1" s="60"/>
      <c r="N1" s="60"/>
      <c r="O1" s="60"/>
      <c r="P1" s="82"/>
      <c r="R1" s="59"/>
      <c r="S1" s="162" t="s">
        <v>343</v>
      </c>
      <c r="T1" s="162"/>
      <c r="U1" s="162"/>
      <c r="V1" s="162"/>
      <c r="W1" s="60"/>
      <c r="X1" s="60"/>
      <c r="Y1" s="60"/>
      <c r="Z1" s="82"/>
    </row>
    <row r="2" spans="1:28" ht="15.75" thickBot="1" x14ac:dyDescent="0.3">
      <c r="A2" s="62"/>
      <c r="B2" s="63"/>
      <c r="C2" s="63"/>
      <c r="D2" s="63"/>
      <c r="E2" s="63"/>
      <c r="F2" s="63"/>
      <c r="G2" s="64"/>
      <c r="H2" s="62"/>
      <c r="I2" s="63"/>
      <c r="J2" s="63"/>
      <c r="K2" s="63"/>
      <c r="L2" s="63"/>
      <c r="M2" s="63"/>
      <c r="N2" s="63"/>
      <c r="O2" s="63"/>
      <c r="P2" s="83"/>
      <c r="R2" s="62"/>
      <c r="S2" s="63"/>
      <c r="T2" s="63"/>
      <c r="U2" s="63"/>
      <c r="V2" s="63"/>
      <c r="W2" s="63"/>
      <c r="X2" s="63"/>
      <c r="Y2" s="63"/>
      <c r="Z2" s="83"/>
    </row>
    <row r="3" spans="1:28" x14ac:dyDescent="0.25">
      <c r="A3" s="75" t="s">
        <v>320</v>
      </c>
      <c r="B3" s="76" t="s">
        <v>321</v>
      </c>
      <c r="C3" s="76" t="s">
        <v>322</v>
      </c>
      <c r="D3" s="76" t="s">
        <v>323</v>
      </c>
      <c r="E3" s="76" t="s">
        <v>324</v>
      </c>
      <c r="F3" s="61"/>
      <c r="G3" s="64"/>
      <c r="H3" s="59" t="s">
        <v>320</v>
      </c>
      <c r="I3" s="60" t="s">
        <v>321</v>
      </c>
      <c r="J3" s="60" t="s">
        <v>322</v>
      </c>
      <c r="K3" s="60" t="s">
        <v>323</v>
      </c>
      <c r="L3" s="60" t="s">
        <v>324</v>
      </c>
      <c r="M3" s="60" t="s">
        <v>325</v>
      </c>
      <c r="N3" s="61"/>
      <c r="O3" s="63"/>
      <c r="P3" s="83"/>
      <c r="R3" s="59" t="s">
        <v>320</v>
      </c>
      <c r="S3" s="60" t="s">
        <v>321</v>
      </c>
      <c r="T3" s="60" t="s">
        <v>322</v>
      </c>
      <c r="U3" s="60" t="s">
        <v>323</v>
      </c>
      <c r="V3" s="60" t="s">
        <v>324</v>
      </c>
      <c r="W3" s="60" t="s">
        <v>325</v>
      </c>
      <c r="X3" s="61"/>
      <c r="Y3" s="63"/>
      <c r="Z3" s="83"/>
    </row>
    <row r="4" spans="1:28" x14ac:dyDescent="0.25">
      <c r="A4" s="77" t="s">
        <v>0</v>
      </c>
      <c r="B4" s="2">
        <f>SUMIFS(pop_pin_target[s_pdi],pop_pin_target[region],$H4)</f>
        <v>5301</v>
      </c>
      <c r="C4" s="2">
        <f>SUMIFS(pop_pin_target[s_ref_nga],pop_pin_target[region],$H4)+SUMIFS(pop_pin_target[s_ref_car],pop_pin_target[region],$H4)+SUMIFS(pop_pin_target[s_ref_other],pop_pin_target[region],$H4)</f>
        <v>65896</v>
      </c>
      <c r="D4" s="2">
        <f>SUMIFS(pop_pin_target[s_return],pop_pin_target[region],$H4)</f>
        <v>0</v>
      </c>
      <c r="E4" s="2">
        <f>SUMIFS(pop_pin_target[s_host],pop_pin_target[region],$H4)</f>
        <v>70143</v>
      </c>
      <c r="F4" s="78">
        <f t="shared" ref="F4:F13" si="0">SUM(B4:E4)</f>
        <v>141340</v>
      </c>
      <c r="G4" s="64"/>
      <c r="H4" s="62" t="s">
        <v>0</v>
      </c>
      <c r="I4" s="7">
        <f>SUMIFS(pop_pin_target[n_pdi],pop_pin_target[region],$H4)</f>
        <v>5301</v>
      </c>
      <c r="J4" s="7">
        <f>SUMIFS(pop_pin_target[n_ref_nga],pop_pin_target[region],$H4)+SUMIFS(pop_pin_target[n_ref_car],pop_pin_target[region],$H4)+SUMIFS(pop_pin_target[n_ref_other],pop_pin_target[region],$H4)</f>
        <v>65896</v>
      </c>
      <c r="K4" s="7">
        <f>SUMIFS(pop_pin_target[n_return],pop_pin_target[region],$H4)</f>
        <v>0</v>
      </c>
      <c r="L4" s="7">
        <f>SUMIFS(pop_pin_target[n_host],pop_pin_target[region],$H4)</f>
        <v>70144.84</v>
      </c>
      <c r="M4" s="7">
        <f>SUMIFS(pop_pin_target[n_other],pop_pin_target[region],$H4)</f>
        <v>104633</v>
      </c>
      <c r="N4" s="72">
        <f>SUM(I4:M4)</f>
        <v>245974.84</v>
      </c>
      <c r="O4" s="65"/>
      <c r="P4" s="84">
        <f>N4/F4</f>
        <v>1.7403059289656149</v>
      </c>
      <c r="R4" s="62" t="s">
        <v>0</v>
      </c>
      <c r="S4" s="7">
        <f>SUMIFS(pop_pin_target[t_pdi],pop_pin_target[region],$R4)</f>
        <v>2384</v>
      </c>
      <c r="T4" s="7">
        <f>SUMIFS(pop_pin_target[t_ref_nga],pop_pin_target[region],$H4)+SUMIFS(pop_pin_target[t_ref_car],pop_pin_target[region],$H4)+SUMIFS(pop_pin_target[t_ref_other],pop_pin_target[region],$H4)</f>
        <v>52717</v>
      </c>
      <c r="U4" s="7">
        <f>SUMIFS(pop_pin_target[t_return],pop_pin_target[region],$H4)</f>
        <v>0</v>
      </c>
      <c r="V4" s="7">
        <f>SUMIFS(pop_pin_target[t_host],pop_pin_target[region],$H4)</f>
        <v>19853</v>
      </c>
      <c r="W4" s="7">
        <f>SUMIFS(pop_pin_target[t_other],pop_pin_target[region],$H4)</f>
        <v>33833</v>
      </c>
      <c r="X4" s="72">
        <f>SUM(S4:W4)</f>
        <v>108787</v>
      </c>
      <c r="Y4" s="65"/>
      <c r="Z4" s="84">
        <f t="shared" ref="Z4:Z14" si="1">X4/N4</f>
        <v>0.44226881090765219</v>
      </c>
    </row>
    <row r="5" spans="1:28" x14ac:dyDescent="0.25">
      <c r="A5" s="77" t="s">
        <v>1</v>
      </c>
      <c r="B5" s="2">
        <f>SUMIFS(pop_pin_target[s_pdi],pop_pin_target[region],$H5)</f>
        <v>52931</v>
      </c>
      <c r="C5" s="2">
        <f>SUMIFS(pop_pin_target[s_ref_nga],pop_pin_target[region],$H5)+SUMIFS(pop_pin_target[s_ref_car],pop_pin_target[region],$H5)+SUMIFS(pop_pin_target[s_ref_other],pop_pin_target[region],$H5)</f>
        <v>15255</v>
      </c>
      <c r="D5" s="2">
        <f>SUMIFS(pop_pin_target[s_return],pop_pin_target[region],$H5)</f>
        <v>0</v>
      </c>
      <c r="E5" s="2">
        <f>SUMIFS(pop_pin_target[s_host],pop_pin_target[region],$H5)</f>
        <v>108210</v>
      </c>
      <c r="F5" s="78">
        <f t="shared" si="0"/>
        <v>176396</v>
      </c>
      <c r="G5" s="64"/>
      <c r="H5" s="62" t="s">
        <v>1</v>
      </c>
      <c r="I5" s="7">
        <f>SUMIFS(pop_pin_target[n_pdi],pop_pin_target[region],$H5)</f>
        <v>52932</v>
      </c>
      <c r="J5" s="7">
        <f>SUMIFS(pop_pin_target[n_ref_nga],pop_pin_target[region],$H5)+SUMIFS(pop_pin_target[n_ref_car],pop_pin_target[region],$H5)+SUMIFS(pop_pin_target[n_ref_other],pop_pin_target[region],$H5)</f>
        <v>15255</v>
      </c>
      <c r="K5" s="7">
        <f>SUMIFS(pop_pin_target[n_return],pop_pin_target[region],$H5)</f>
        <v>0</v>
      </c>
      <c r="L5" s="7">
        <f>SUMIFS(pop_pin_target[n_host],pop_pin_target[region],$H5)</f>
        <v>108209.65</v>
      </c>
      <c r="M5" s="7">
        <f>SUMIFS(pop_pin_target[n_other],pop_pin_target[region],$H5)</f>
        <v>43040.000000000007</v>
      </c>
      <c r="N5" s="72">
        <f t="shared" ref="N5:N12" si="2">SUM(I5:M5)</f>
        <v>219436.65</v>
      </c>
      <c r="O5" s="65"/>
      <c r="P5" s="84">
        <f t="shared" ref="P5:P14" si="3">N5/F5</f>
        <v>1.2440001473956326</v>
      </c>
      <c r="R5" s="62" t="s">
        <v>1</v>
      </c>
      <c r="S5" s="7">
        <f>SUMIFS(pop_pin_target[t_pdi],pop_pin_target[region],$R5)</f>
        <v>18770</v>
      </c>
      <c r="T5" s="7">
        <f>SUMIFS(pop_pin_target[t_ref_nga],pop_pin_target[region],$H5)+SUMIFS(pop_pin_target[t_ref_car],pop_pin_target[region],$H5)+SUMIFS(pop_pin_target[t_ref_other],pop_pin_target[region],$H5)</f>
        <v>12204</v>
      </c>
      <c r="U5" s="7">
        <f>SUMIFS(pop_pin_target[t_return],pop_pin_target[region],$H5)</f>
        <v>0</v>
      </c>
      <c r="V5" s="7">
        <f>SUMIFS(pop_pin_target[t_host],pop_pin_target[region],$H5)</f>
        <v>41924.000000000007</v>
      </c>
      <c r="W5" s="7">
        <f>SUMIFS(pop_pin_target[t_other],pop_pin_target[region],$H5)</f>
        <v>20445</v>
      </c>
      <c r="X5" s="72">
        <f t="shared" ref="X5:X12" si="4">SUM(S5:W5)</f>
        <v>93343</v>
      </c>
      <c r="Y5" s="65"/>
      <c r="Z5" s="84">
        <f t="shared" si="1"/>
        <v>0.42537561524020717</v>
      </c>
    </row>
    <row r="6" spans="1:28" x14ac:dyDescent="0.25">
      <c r="A6" s="77" t="s">
        <v>2</v>
      </c>
      <c r="B6" s="2">
        <f>SUMIFS(pop_pin_target[s_pdi],pop_pin_target[region],$H6)</f>
        <v>0</v>
      </c>
      <c r="C6" s="2">
        <f>SUMIFS(pop_pin_target[s_ref_nga],pop_pin_target[region],$H6)+SUMIFS(pop_pin_target[s_ref_car],pop_pin_target[region],$H6)+SUMIFS(pop_pin_target[s_ref_other],pop_pin_target[region],$H6)</f>
        <v>189005</v>
      </c>
      <c r="D6" s="2">
        <f>SUMIFS(pop_pin_target[s_return],pop_pin_target[region],$H6)</f>
        <v>0</v>
      </c>
      <c r="E6" s="2">
        <f>SUMIFS(pop_pin_target[s_host],pop_pin_target[region],$H6)</f>
        <v>148559</v>
      </c>
      <c r="F6" s="78">
        <f t="shared" si="0"/>
        <v>337564</v>
      </c>
      <c r="G6" s="64"/>
      <c r="H6" s="62" t="s">
        <v>2</v>
      </c>
      <c r="I6" s="7">
        <f>SUMIFS(pop_pin_target[n_pdi],pop_pin_target[region],$H6)</f>
        <v>0</v>
      </c>
      <c r="J6" s="7">
        <f>SUMIFS(pop_pin_target[n_ref_nga],pop_pin_target[region],$H6)+SUMIFS(pop_pin_target[n_ref_car],pop_pin_target[region],$H6)+SUMIFS(pop_pin_target[n_ref_other],pop_pin_target[region],$H6)</f>
        <v>189005</v>
      </c>
      <c r="K6" s="7">
        <f>SUMIFS(pop_pin_target[n_return],pop_pin_target[region],$H6)</f>
        <v>0</v>
      </c>
      <c r="L6" s="7">
        <f>SUMIFS(pop_pin_target[n_host],pop_pin_target[region],$H6)</f>
        <v>44567.475000000006</v>
      </c>
      <c r="M6" s="7">
        <f>SUMIFS(pop_pin_target[n_other],pop_pin_target[region],$H6)</f>
        <v>43342.703679346363</v>
      </c>
      <c r="N6" s="72">
        <f t="shared" si="2"/>
        <v>276915.17867934634</v>
      </c>
      <c r="O6" s="65"/>
      <c r="P6" s="84">
        <f t="shared" si="3"/>
        <v>0.82033385870337583</v>
      </c>
      <c r="R6" s="62" t="s">
        <v>2</v>
      </c>
      <c r="S6" s="7">
        <f>SUMIFS(pop_pin_target[t_pdi],pop_pin_target[region],$R6)</f>
        <v>0</v>
      </c>
      <c r="T6" s="7">
        <f>SUMIFS(pop_pin_target[t_ref_nga],pop_pin_target[region],$H6)+SUMIFS(pop_pin_target[t_ref_car],pop_pin_target[region],$H6)+SUMIFS(pop_pin_target[t_ref_other],pop_pin_target[region],$H6)</f>
        <v>151204</v>
      </c>
      <c r="U6" s="7">
        <f>SUMIFS(pop_pin_target[t_return],pop_pin_target[region],$H6)</f>
        <v>0</v>
      </c>
      <c r="V6" s="7">
        <f>SUMIFS(pop_pin_target[t_host],pop_pin_target[region],$H6)</f>
        <v>35653</v>
      </c>
      <c r="W6" s="7">
        <f>SUMIFS(pop_pin_target[t_other],pop_pin_target[region],$H6)</f>
        <v>7451</v>
      </c>
      <c r="X6" s="72">
        <f t="shared" si="4"/>
        <v>194308</v>
      </c>
      <c r="Y6" s="65"/>
      <c r="Z6" s="84">
        <f t="shared" si="1"/>
        <v>0.70168779092098366</v>
      </c>
    </row>
    <row r="7" spans="1:28" x14ac:dyDescent="0.25">
      <c r="A7" s="77" t="s">
        <v>238</v>
      </c>
      <c r="B7" s="2">
        <f>SUMIFS(pop_pin_target[s_pdi],pop_pin_target[region],$H7)</f>
        <v>321886</v>
      </c>
      <c r="C7" s="2">
        <f>SUMIFS(pop_pin_target[s_ref_nga],pop_pin_target[region],$H7)+SUMIFS(pop_pin_target[s_ref_car],pop_pin_target[region],$H7)+SUMIFS(pop_pin_target[s_ref_other],pop_pin_target[region],$H7)</f>
        <v>114324</v>
      </c>
      <c r="D7" s="2">
        <f>SUMIFS(pop_pin_target[s_return],pop_pin_target[region],$H7)</f>
        <v>123495</v>
      </c>
      <c r="E7" s="2">
        <f>SUMIFS(pop_pin_target[s_host],pop_pin_target[region],$H7)</f>
        <v>500567</v>
      </c>
      <c r="F7" s="78">
        <f t="shared" si="0"/>
        <v>1060272</v>
      </c>
      <c r="G7" s="64"/>
      <c r="H7" s="62" t="s">
        <v>238</v>
      </c>
      <c r="I7" s="7">
        <f>SUMIFS(pop_pin_target[n_pdi],pop_pin_target[region],$H7)</f>
        <v>308546</v>
      </c>
      <c r="J7" s="7">
        <f>SUMIFS(pop_pin_target[n_ref_nga],pop_pin_target[region],$H7)+SUMIFS(pop_pin_target[n_ref_car],pop_pin_target[region],$H7)+SUMIFS(pop_pin_target[n_ref_other],pop_pin_target[region],$H7)</f>
        <v>114324</v>
      </c>
      <c r="K7" s="7">
        <f>SUMIFS(pop_pin_target[n_return],pop_pin_target[region],$H7)</f>
        <v>123495</v>
      </c>
      <c r="L7" s="7">
        <f>SUMIFS(pop_pin_target[n_host],pop_pin_target[region],$H7)</f>
        <v>500568.7900000001</v>
      </c>
      <c r="M7" s="7">
        <f>SUMIFS(pop_pin_target[n_other],pop_pin_target[region],$H7)</f>
        <v>153333</v>
      </c>
      <c r="N7" s="72">
        <f t="shared" si="2"/>
        <v>1200266.79</v>
      </c>
      <c r="O7" s="65"/>
      <c r="P7" s="84">
        <f t="shared" si="3"/>
        <v>1.1320366754945901</v>
      </c>
      <c r="R7" s="62" t="s">
        <v>238</v>
      </c>
      <c r="S7" s="7">
        <f>SUMIFS(pop_pin_target[t_pdi],pop_pin_target[region],$R7)</f>
        <v>314652</v>
      </c>
      <c r="T7" s="7">
        <f>SUMIFS(pop_pin_target[t_ref_nga],pop_pin_target[region],$H7)+SUMIFS(pop_pin_target[t_ref_car],pop_pin_target[region],$H7)+SUMIFS(pop_pin_target[t_ref_other],pop_pin_target[region],$H7)</f>
        <v>91460</v>
      </c>
      <c r="U7" s="7">
        <f>SUMIFS(pop_pin_target[t_return],pop_pin_target[region],$H7)</f>
        <v>97547</v>
      </c>
      <c r="V7" s="7">
        <f>SUMIFS(pop_pin_target[t_host],pop_pin_target[region],$H7)</f>
        <v>356716</v>
      </c>
      <c r="W7" s="7">
        <f>SUMIFS(pop_pin_target[t_other],pop_pin_target[region],$H7)</f>
        <v>90260</v>
      </c>
      <c r="X7" s="72">
        <f t="shared" si="4"/>
        <v>950635</v>
      </c>
      <c r="Y7" s="65"/>
      <c r="Z7" s="84">
        <f t="shared" si="1"/>
        <v>0.79201974754296078</v>
      </c>
    </row>
    <row r="8" spans="1:28" x14ac:dyDescent="0.25">
      <c r="A8" s="77" t="s">
        <v>4</v>
      </c>
      <c r="B8" s="2">
        <f>SUMIFS(pop_pin_target[s_pdi],pop_pin_target[region],$H8)</f>
        <v>80925</v>
      </c>
      <c r="C8" s="2">
        <f>SUMIFS(pop_pin_target[s_ref_nga],pop_pin_target[region],$H8)+SUMIFS(pop_pin_target[s_ref_car],pop_pin_target[region],$H8)+SUMIFS(pop_pin_target[s_ref_other],pop_pin_target[region],$H8)</f>
        <v>9501</v>
      </c>
      <c r="D8" s="2">
        <f>SUMIFS(pop_pin_target[s_return],pop_pin_target[region],$H8)</f>
        <v>0</v>
      </c>
      <c r="E8" s="2">
        <f>SUMIFS(pop_pin_target[s_host],pop_pin_target[region],$H8)</f>
        <v>148058.00000000003</v>
      </c>
      <c r="F8" s="78">
        <f t="shared" si="0"/>
        <v>238484.00000000003</v>
      </c>
      <c r="G8" s="64"/>
      <c r="H8" s="62" t="s">
        <v>4</v>
      </c>
      <c r="I8" s="7">
        <f>SUMIFS(pop_pin_target[n_pdi],pop_pin_target[region],$H8)</f>
        <v>80925</v>
      </c>
      <c r="J8" s="7">
        <f>SUMIFS(pop_pin_target[n_ref_nga],pop_pin_target[region],$H8)+SUMIFS(pop_pin_target[n_ref_car],pop_pin_target[region],$H8)+SUMIFS(pop_pin_target[n_ref_other],pop_pin_target[region],$H8)</f>
        <v>9501</v>
      </c>
      <c r="K8" s="7">
        <f>SUMIFS(pop_pin_target[n_return],pop_pin_target[region],$H8)</f>
        <v>0</v>
      </c>
      <c r="L8" s="7">
        <f>SUMIFS(pop_pin_target[n_host],pop_pin_target[region],$H8)</f>
        <v>148057.80000000002</v>
      </c>
      <c r="M8" s="7">
        <f>SUMIFS(pop_pin_target[n_other],pop_pin_target[region],$H8)</f>
        <v>10936</v>
      </c>
      <c r="N8" s="72">
        <f t="shared" si="2"/>
        <v>249419.80000000002</v>
      </c>
      <c r="O8" s="65"/>
      <c r="P8" s="84">
        <f>N8/F8</f>
        <v>1.0458554871605641</v>
      </c>
      <c r="R8" s="62" t="s">
        <v>4</v>
      </c>
      <c r="S8" s="7">
        <f>SUMIFS(pop_pin_target[t_pdi],pop_pin_target[region],$R8)</f>
        <v>30847</v>
      </c>
      <c r="T8" s="7">
        <f>SUMIFS(pop_pin_target[t_ref_nga],pop_pin_target[region],$H8)+SUMIFS(pop_pin_target[t_ref_car],pop_pin_target[region],$H8)+SUMIFS(pop_pin_target[t_ref_other],pop_pin_target[region],$H8)</f>
        <v>7601</v>
      </c>
      <c r="U8" s="7">
        <f>SUMIFS(pop_pin_target[t_return],pop_pin_target[region],$H8)</f>
        <v>0</v>
      </c>
      <c r="V8" s="7">
        <f>SUMIFS(pop_pin_target[t_host],pop_pin_target[region],$H8)</f>
        <v>61984.999999999993</v>
      </c>
      <c r="W8" s="7">
        <f>SUMIFS(pop_pin_target[t_other],pop_pin_target[region],$H8)</f>
        <v>39114</v>
      </c>
      <c r="X8" s="72">
        <f t="shared" si="4"/>
        <v>139547</v>
      </c>
      <c r="Y8" s="65"/>
      <c r="Z8" s="84">
        <f t="shared" si="1"/>
        <v>0.55948645616747339</v>
      </c>
    </row>
    <row r="9" spans="1:28" x14ac:dyDescent="0.25">
      <c r="A9" s="77" t="s">
        <v>5</v>
      </c>
      <c r="B9" s="2">
        <f>SUMIFS(pop_pin_target[s_pdi],pop_pin_target[region],$H9)</f>
        <v>0</v>
      </c>
      <c r="C9" s="2">
        <f>SUMIFS(pop_pin_target[s_ref_nga],pop_pin_target[region],$H9)+SUMIFS(pop_pin_target[s_ref_car],pop_pin_target[region],$H9)+SUMIFS(pop_pin_target[s_ref_other],pop_pin_target[region],$H9)</f>
        <v>27094</v>
      </c>
      <c r="D9" s="2">
        <f>SUMIFS(pop_pin_target[s_return],pop_pin_target[region],$H9)</f>
        <v>0</v>
      </c>
      <c r="E9" s="2">
        <f>SUMIFS(pop_pin_target[s_host],pop_pin_target[region],$H9)</f>
        <v>33992</v>
      </c>
      <c r="F9" s="78">
        <f t="shared" si="0"/>
        <v>61086</v>
      </c>
      <c r="G9" s="64"/>
      <c r="H9" s="62" t="s">
        <v>5</v>
      </c>
      <c r="I9" s="7">
        <f>SUMIFS(pop_pin_target[n_pdi],pop_pin_target[region],$H9)</f>
        <v>0</v>
      </c>
      <c r="J9" s="7">
        <f>SUMIFS(pop_pin_target[n_ref_nga],pop_pin_target[region],$H9)+SUMIFS(pop_pin_target[n_ref_car],pop_pin_target[region],$H9)+SUMIFS(pop_pin_target[n_ref_other],pop_pin_target[region],$H9)</f>
        <v>27094</v>
      </c>
      <c r="K9" s="7">
        <f>SUMIFS(pop_pin_target[n_return],pop_pin_target[region],$H9)</f>
        <v>0</v>
      </c>
      <c r="L9" s="7">
        <f>SUMIFS(pop_pin_target[n_host],pop_pin_target[region],$H9)</f>
        <v>33991.899999999994</v>
      </c>
      <c r="M9" s="7">
        <f>SUMIFS(pop_pin_target[n_other],pop_pin_target[region],$H9)</f>
        <v>313376</v>
      </c>
      <c r="N9" s="72">
        <f t="shared" si="2"/>
        <v>374461.9</v>
      </c>
      <c r="O9" s="65"/>
      <c r="P9" s="84">
        <f t="shared" si="3"/>
        <v>6.1300772681138067</v>
      </c>
      <c r="R9" s="62" t="s">
        <v>5</v>
      </c>
      <c r="S9" s="7">
        <f>SUMIFS(pop_pin_target[t_pdi],pop_pin_target[region],$R9)</f>
        <v>0</v>
      </c>
      <c r="T9" s="7">
        <f>SUMIFS(pop_pin_target[t_ref_nga],pop_pin_target[region],$H9)+SUMIFS(pop_pin_target[t_ref_car],pop_pin_target[region],$H9)+SUMIFS(pop_pin_target[t_ref_other],pop_pin_target[region],$H9)</f>
        <v>21674</v>
      </c>
      <c r="U9" s="7">
        <f>SUMIFS(pop_pin_target[t_return],pop_pin_target[region],$H9)</f>
        <v>0</v>
      </c>
      <c r="V9" s="7">
        <f>SUMIFS(pop_pin_target[t_host],pop_pin_target[region],$H9)</f>
        <v>8157</v>
      </c>
      <c r="W9" s="7">
        <f>SUMIFS(pop_pin_target[t_other],pop_pin_target[region],$H9)</f>
        <v>61952</v>
      </c>
      <c r="X9" s="72">
        <f t="shared" si="4"/>
        <v>91783</v>
      </c>
      <c r="Y9" s="65"/>
      <c r="Z9" s="84">
        <f t="shared" si="1"/>
        <v>0.24510637797864079</v>
      </c>
    </row>
    <row r="10" spans="1:28" x14ac:dyDescent="0.25">
      <c r="A10" s="77" t="s">
        <v>6</v>
      </c>
      <c r="B10" s="2">
        <f>SUMIFS(pop_pin_target[s_pdi],pop_pin_target[region],$H10)</f>
        <v>232237</v>
      </c>
      <c r="C10" s="2">
        <f>SUMIFS(pop_pin_target[s_ref_nga],pop_pin_target[region],$H10)+SUMIFS(pop_pin_target[s_ref_car],pop_pin_target[region],$H10)+SUMIFS(pop_pin_target[s_ref_other],pop_pin_target[region],$H10)</f>
        <v>0</v>
      </c>
      <c r="D10" s="2">
        <f>SUMIFS(pop_pin_target[s_return],pop_pin_target[region],$H10)</f>
        <v>217307</v>
      </c>
      <c r="E10" s="2">
        <f>SUMIFS(pop_pin_target[s_host],pop_pin_target[region],$H10)</f>
        <v>403571</v>
      </c>
      <c r="F10" s="78">
        <f t="shared" si="0"/>
        <v>853115</v>
      </c>
      <c r="G10" s="64"/>
      <c r="H10" s="62" t="s">
        <v>6</v>
      </c>
      <c r="I10" s="7">
        <f>SUMIFS(pop_pin_target[n_pdi],pop_pin_target[region],$H10)</f>
        <v>232237</v>
      </c>
      <c r="J10" s="7">
        <f>SUMIFS(pop_pin_target[n_ref_nga],pop_pin_target[region],$H10)+SUMIFS(pop_pin_target[n_ref_car],pop_pin_target[region],$H10)+SUMIFS(pop_pin_target[n_ref_other],pop_pin_target[region],$H10)</f>
        <v>0</v>
      </c>
      <c r="K10" s="7">
        <f>SUMIFS(pop_pin_target[n_return],pop_pin_target[region],$H10)</f>
        <v>217303</v>
      </c>
      <c r="L10" s="7">
        <f>SUMIFS(pop_pin_target[n_host],pop_pin_target[region],$H10)</f>
        <v>387290.72550000006</v>
      </c>
      <c r="M10" s="7">
        <f>SUMIFS(pop_pin_target[n_other],pop_pin_target[region],$H10)</f>
        <v>0</v>
      </c>
      <c r="N10" s="72">
        <f t="shared" si="2"/>
        <v>836830.72550000006</v>
      </c>
      <c r="O10" s="65"/>
      <c r="P10" s="84">
        <f t="shared" si="3"/>
        <v>0.98091198197194995</v>
      </c>
      <c r="R10" s="62" t="s">
        <v>6</v>
      </c>
      <c r="S10" s="7">
        <f>SUMIFS(pop_pin_target[t_pdi],pop_pin_target[region],$R10)</f>
        <v>232237</v>
      </c>
      <c r="T10" s="7">
        <f>SUMIFS(pop_pin_target[t_ref_nga],pop_pin_target[region],$H10)+SUMIFS(pop_pin_target[t_ref_car],pop_pin_target[region],$H10)+SUMIFS(pop_pin_target[t_ref_other],pop_pin_target[region],$H10)</f>
        <v>0</v>
      </c>
      <c r="U10" s="7">
        <f>SUMIFS(pop_pin_target[t_return],pop_pin_target[region],$H10)</f>
        <v>217303</v>
      </c>
      <c r="V10" s="7">
        <f>SUMIFS(pop_pin_target[t_host],pop_pin_target[region],$H10)</f>
        <v>241493</v>
      </c>
      <c r="W10" s="7">
        <f>SUMIFS(pop_pin_target[t_other],pop_pin_target[region],$H10)</f>
        <v>44091</v>
      </c>
      <c r="X10" s="72">
        <f t="shared" si="4"/>
        <v>735124</v>
      </c>
      <c r="Y10" s="65"/>
      <c r="Z10" s="84">
        <f t="shared" si="1"/>
        <v>0.878462008622794</v>
      </c>
    </row>
    <row r="11" spans="1:28" x14ac:dyDescent="0.25">
      <c r="A11" s="77" t="s">
        <v>7</v>
      </c>
      <c r="B11" s="2">
        <f>SUMIFS(pop_pin_target[s_pdi],pop_pin_target[region],$H11)</f>
        <v>162726</v>
      </c>
      <c r="C11" s="2">
        <f>SUMIFS(pop_pin_target[s_ref_nga],pop_pin_target[region],$H11)+SUMIFS(pop_pin_target[s_ref_car],pop_pin_target[region],$H11)+SUMIFS(pop_pin_target[s_ref_other],pop_pin_target[region],$H11)</f>
        <v>0</v>
      </c>
      <c r="D11" s="2">
        <f>SUMIFS(pop_pin_target[s_return],pop_pin_target[region],$H11)</f>
        <v>0</v>
      </c>
      <c r="E11" s="2">
        <f>SUMIFS(pop_pin_target[s_host],pop_pin_target[region],$H11)</f>
        <v>217466</v>
      </c>
      <c r="F11" s="78">
        <f t="shared" si="0"/>
        <v>380192</v>
      </c>
      <c r="G11" s="64"/>
      <c r="H11" s="62" t="s">
        <v>7</v>
      </c>
      <c r="I11" s="7">
        <f>SUMIFS(pop_pin_target[n_pdi],pop_pin_target[region],$H11)</f>
        <v>157919</v>
      </c>
      <c r="J11" s="7">
        <f>SUMIFS(pop_pin_target[n_ref_nga],pop_pin_target[region],$H11)+SUMIFS(pop_pin_target[n_ref_car],pop_pin_target[region],$H11)+SUMIFS(pop_pin_target[n_ref_other],pop_pin_target[region],$H11)</f>
        <v>0</v>
      </c>
      <c r="K11" s="7">
        <f>SUMIFS(pop_pin_target[n_return],pop_pin_target[region],$H11)</f>
        <v>0</v>
      </c>
      <c r="L11" s="7">
        <f>SUMIFS(pop_pin_target[n_host],pop_pin_target[region],$H11)</f>
        <v>214711.70999999996</v>
      </c>
      <c r="M11" s="7">
        <f>SUMIFS(pop_pin_target[n_other],pop_pin_target[region],$H11)</f>
        <v>2333</v>
      </c>
      <c r="N11" s="72">
        <f t="shared" si="2"/>
        <v>374963.70999999996</v>
      </c>
      <c r="O11" s="65"/>
      <c r="P11" s="84">
        <f t="shared" si="3"/>
        <v>0.9862482903375136</v>
      </c>
      <c r="R11" s="62" t="s">
        <v>7</v>
      </c>
      <c r="S11" s="7">
        <f>SUMIFS(pop_pin_target[t_pdi],pop_pin_target[region],$R11)</f>
        <v>88542</v>
      </c>
      <c r="T11" s="7">
        <f>SUMIFS(pop_pin_target[t_ref_nga],pop_pin_target[region],$H11)+SUMIFS(pop_pin_target[t_ref_car],pop_pin_target[region],$H11)+SUMIFS(pop_pin_target[t_ref_other],pop_pin_target[region],$H11)</f>
        <v>0</v>
      </c>
      <c r="U11" s="7">
        <f>SUMIFS(pop_pin_target[t_return],pop_pin_target[region],$H11)</f>
        <v>0</v>
      </c>
      <c r="V11" s="7">
        <f>SUMIFS(pop_pin_target[t_host],pop_pin_target[region],$H11)</f>
        <v>51159</v>
      </c>
      <c r="W11" s="7">
        <f>SUMIFS(pop_pin_target[t_other],pop_pin_target[region],$H11)</f>
        <v>1060</v>
      </c>
      <c r="X11" s="72">
        <f t="shared" si="4"/>
        <v>140761</v>
      </c>
      <c r="Y11" s="65"/>
      <c r="Z11" s="84">
        <f t="shared" si="1"/>
        <v>0.3753989952787698</v>
      </c>
    </row>
    <row r="12" spans="1:28" x14ac:dyDescent="0.25">
      <c r="A12" s="77" t="s">
        <v>8</v>
      </c>
      <c r="B12" s="2">
        <f>SUMIFS(pop_pin_target[s_pdi],pop_pin_target[region],$H12)</f>
        <v>0</v>
      </c>
      <c r="C12" s="2">
        <f>SUMIFS(pop_pin_target[s_ref_nga],pop_pin_target[region],$H12)+SUMIFS(pop_pin_target[s_ref_car],pop_pin_target[region],$H12)+SUMIFS(pop_pin_target[s_ref_other],pop_pin_target[region],$H12)</f>
        <v>0</v>
      </c>
      <c r="D12" s="2">
        <f>SUMIFS(pop_pin_target[s_return],pop_pin_target[region],$H12)</f>
        <v>0</v>
      </c>
      <c r="E12" s="2">
        <f>SUMIFS(pop_pin_target[s_host],pop_pin_target[region],$H12)</f>
        <v>0</v>
      </c>
      <c r="F12" s="78">
        <f t="shared" si="0"/>
        <v>0</v>
      </c>
      <c r="G12" s="64"/>
      <c r="H12" s="62" t="s">
        <v>8</v>
      </c>
      <c r="I12" s="7">
        <f>SUMIFS(pop_pin_target[n_pdi],pop_pin_target[region],$H12)</f>
        <v>0</v>
      </c>
      <c r="J12" s="7">
        <f>SUMIFS(pop_pin_target[n_ref_nga],pop_pin_target[region],$H12)+SUMIFS(pop_pin_target[n_ref_car],pop_pin_target[region],$H12)+SUMIFS(pop_pin_target[n_ref_other],pop_pin_target[region],$H12)</f>
        <v>0</v>
      </c>
      <c r="K12" s="7">
        <f>SUMIFS(pop_pin_target[n_return],pop_pin_target[region],$H12)</f>
        <v>0</v>
      </c>
      <c r="L12" s="7">
        <f>SUMIFS(pop_pin_target[n_host],pop_pin_target[region],$H12)</f>
        <v>0</v>
      </c>
      <c r="M12" s="7">
        <f>SUMIFS(pop_pin_target[n_other],pop_pin_target[region],$H12)</f>
        <v>3985.9999999999995</v>
      </c>
      <c r="N12" s="72">
        <f t="shared" si="2"/>
        <v>3985.9999999999995</v>
      </c>
      <c r="O12" s="65"/>
      <c r="P12" s="84" t="e">
        <f>N12/F12</f>
        <v>#DIV/0!</v>
      </c>
      <c r="R12" s="62" t="s">
        <v>8</v>
      </c>
      <c r="S12" s="7">
        <f>SUMIFS(pop_pin_target[t_pdi],pop_pin_target[region],$R12)</f>
        <v>0</v>
      </c>
      <c r="T12" s="7">
        <f>SUMIFS(pop_pin_target[t_ref_nga],pop_pin_target[region],$H12)+SUMIFS(pop_pin_target[t_ref_car],pop_pin_target[region],$H12)+SUMIFS(pop_pin_target[t_ref_other],pop_pin_target[region],$H12)</f>
        <v>0</v>
      </c>
      <c r="U12" s="7">
        <f>SUMIFS(pop_pin_target[t_return],pop_pin_target[region],$H12)</f>
        <v>0</v>
      </c>
      <c r="V12" s="7">
        <f>SUMIFS(pop_pin_target[t_host],pop_pin_target[region],$H12)</f>
        <v>0</v>
      </c>
      <c r="W12" s="7">
        <f>SUMIFS(pop_pin_target[t_other],pop_pin_target[region],$H12)</f>
        <v>26686</v>
      </c>
      <c r="X12" s="72">
        <f t="shared" si="4"/>
        <v>26686</v>
      </c>
      <c r="Y12" s="65"/>
      <c r="Z12" s="85">
        <f>X12/N12</f>
        <v>6.6949322629202213</v>
      </c>
      <c r="AA12" s="4"/>
      <c r="AB12" s="5"/>
    </row>
    <row r="13" spans="1:28" x14ac:dyDescent="0.25">
      <c r="A13" s="77" t="s">
        <v>9</v>
      </c>
      <c r="B13" s="2">
        <f>SUMIFS(pop_pin_target[s_pdi],pop_pin_target[region],$H13)</f>
        <v>176935</v>
      </c>
      <c r="C13" s="2">
        <f>SUMIFS(pop_pin_target[s_ref_nga],pop_pin_target[region],$H13)+SUMIFS(pop_pin_target[s_ref_car],pop_pin_target[region],$H13)+SUMIFS(pop_pin_target[s_ref_other],pop_pin_target[region],$H13)</f>
        <v>618</v>
      </c>
      <c r="D13" s="2">
        <f>SUMIFS(pop_pin_target[s_return],pop_pin_target[region],$H13)</f>
        <v>143239.99999999994</v>
      </c>
      <c r="E13" s="2">
        <f>SUMIFS(pop_pin_target[s_host],pop_pin_target[region],$H13)</f>
        <v>318896</v>
      </c>
      <c r="F13" s="78">
        <f t="shared" si="0"/>
        <v>639689</v>
      </c>
      <c r="G13" s="64"/>
      <c r="H13" s="62" t="s">
        <v>9</v>
      </c>
      <c r="I13" s="7">
        <f>SUMIFS(pop_pin_target[n_pdi],pop_pin_target[region],$H13)</f>
        <v>176935</v>
      </c>
      <c r="J13" s="7">
        <f>SUMIFS(pop_pin_target[n_ref_nga],pop_pin_target[region],$H13)+SUMIFS(pop_pin_target[n_ref_car],pop_pin_target[region],$H13)+SUMIFS(pop_pin_target[n_ref_other],pop_pin_target[region],$H13)</f>
        <v>0</v>
      </c>
      <c r="K13" s="7">
        <f>SUMIFS(pop_pin_target[n_return],pop_pin_target[region],$H13)</f>
        <v>143240</v>
      </c>
      <c r="L13" s="7">
        <f>SUMIFS(pop_pin_target[n_host],pop_pin_target[region],$H13)</f>
        <v>303811.91000000003</v>
      </c>
      <c r="M13" s="7">
        <f>SUMIFS(pop_pin_target[n_other],pop_pin_target[region],$H13)</f>
        <v>0</v>
      </c>
      <c r="N13" s="72">
        <f>SUM(I13:M13)</f>
        <v>623986.91</v>
      </c>
      <c r="O13" s="65"/>
      <c r="P13" s="84">
        <f t="shared" si="3"/>
        <v>0.97545355633753283</v>
      </c>
      <c r="R13" s="62" t="s">
        <v>9</v>
      </c>
      <c r="S13" s="7">
        <f>SUMIFS(pop_pin_target[t_pdi],pop_pin_target[region],$R13)</f>
        <v>176935</v>
      </c>
      <c r="T13" s="7">
        <f>SUMIFS(pop_pin_target[t_ref_nga],pop_pin_target[region],$H13)+SUMIFS(pop_pin_target[t_ref_car],pop_pin_target[region],$H13)+SUMIFS(pop_pin_target[t_ref_other],pop_pin_target[region],$H13)</f>
        <v>0</v>
      </c>
      <c r="U13" s="7">
        <f>SUMIFS(pop_pin_target[t_return],pop_pin_target[region],$H13)</f>
        <v>143240</v>
      </c>
      <c r="V13" s="7">
        <f>SUMIFS(pop_pin_target[t_host],pop_pin_target[region],$H13)</f>
        <v>189248</v>
      </c>
      <c r="W13" s="7">
        <f>SUMIFS(pop_pin_target[t_other],pop_pin_target[region],$H13)</f>
        <v>34438</v>
      </c>
      <c r="X13" s="72">
        <f>SUM(S13:W13)</f>
        <v>543861</v>
      </c>
      <c r="Y13" s="65"/>
      <c r="Z13" s="84">
        <f t="shared" si="1"/>
        <v>0.87159039922808634</v>
      </c>
      <c r="AA13" s="4"/>
      <c r="AB13" s="5"/>
    </row>
    <row r="14" spans="1:28" s="4" customFormat="1" ht="15.75" thickBot="1" x14ac:dyDescent="0.3">
      <c r="A14" s="68"/>
      <c r="B14" s="79">
        <f>SUM(B4:B13)</f>
        <v>1032941</v>
      </c>
      <c r="C14" s="79">
        <f t="shared" ref="C14:E14" si="5">SUM(C4:C13)</f>
        <v>421693</v>
      </c>
      <c r="D14" s="79">
        <f t="shared" si="5"/>
        <v>484041.99999999994</v>
      </c>
      <c r="E14" s="79">
        <f t="shared" si="5"/>
        <v>1949462</v>
      </c>
      <c r="F14" s="80">
        <f>SUM(F4:F13)</f>
        <v>3888138</v>
      </c>
      <c r="G14" s="72"/>
      <c r="H14" s="73"/>
      <c r="I14" s="71">
        <f>SUM(I4:I13)</f>
        <v>1014795</v>
      </c>
      <c r="J14" s="71">
        <f t="shared" ref="J14:M14" si="6">SUM(J4:J13)</f>
        <v>421075</v>
      </c>
      <c r="K14" s="71">
        <f t="shared" si="6"/>
        <v>484038</v>
      </c>
      <c r="L14" s="71">
        <f t="shared" si="6"/>
        <v>1811354.8005000004</v>
      </c>
      <c r="M14" s="71">
        <f t="shared" si="6"/>
        <v>674979.70367934636</v>
      </c>
      <c r="N14" s="74">
        <f>SUM(N4:N13)</f>
        <v>4406242.5041793464</v>
      </c>
      <c r="O14" s="65"/>
      <c r="P14" s="84">
        <f t="shared" si="3"/>
        <v>1.1332526016770357</v>
      </c>
      <c r="R14" s="73"/>
      <c r="S14" s="71">
        <f>SUM(S4:S13)</f>
        <v>864367</v>
      </c>
      <c r="T14" s="71">
        <f t="shared" ref="T14:W14" si="7">SUM(T4:T13)</f>
        <v>336860</v>
      </c>
      <c r="U14" s="71">
        <f t="shared" si="7"/>
        <v>458090</v>
      </c>
      <c r="V14" s="71">
        <f t="shared" si="7"/>
        <v>1006188</v>
      </c>
      <c r="W14" s="71">
        <f t="shared" si="7"/>
        <v>359330</v>
      </c>
      <c r="X14" s="74">
        <f>SUM(X4:X13)</f>
        <v>3024835</v>
      </c>
      <c r="Y14" s="65"/>
      <c r="Z14" s="84">
        <f t="shared" si="1"/>
        <v>0.6864885437265259</v>
      </c>
      <c r="AB14" s="5"/>
    </row>
    <row r="15" spans="1:28" x14ac:dyDescent="0.25">
      <c r="A15" s="62"/>
      <c r="B15" s="63"/>
      <c r="C15" s="63"/>
      <c r="D15" s="63"/>
      <c r="E15" s="63"/>
      <c r="F15" s="63"/>
      <c r="G15" s="64"/>
      <c r="H15" s="62"/>
      <c r="I15" s="63"/>
      <c r="J15" s="63"/>
      <c r="K15" s="63"/>
      <c r="L15" s="63"/>
      <c r="M15" s="63"/>
      <c r="N15" s="63"/>
      <c r="O15" s="63"/>
      <c r="P15" s="83"/>
      <c r="R15" s="62"/>
      <c r="S15" s="63"/>
      <c r="T15" s="63"/>
      <c r="U15" s="63"/>
      <c r="V15" s="63"/>
      <c r="W15" s="63"/>
      <c r="X15" s="63"/>
      <c r="Y15" s="63"/>
      <c r="Z15" s="83"/>
    </row>
    <row r="16" spans="1:28" x14ac:dyDescent="0.25">
      <c r="A16" s="62"/>
      <c r="B16" s="63"/>
      <c r="C16" s="63"/>
      <c r="D16" s="63"/>
      <c r="E16" s="63"/>
      <c r="F16" s="63"/>
      <c r="G16" s="64"/>
      <c r="H16" s="62"/>
      <c r="I16" s="67">
        <f>I14/B14</f>
        <v>0.98243268492585734</v>
      </c>
      <c r="J16" s="67">
        <f>J14/C14</f>
        <v>0.9985344788744418</v>
      </c>
      <c r="K16" s="67">
        <f>K14/D14</f>
        <v>0.99999173625429205</v>
      </c>
      <c r="L16" s="67">
        <f>L14/E14</f>
        <v>0.92915624951909825</v>
      </c>
      <c r="M16" s="67"/>
      <c r="N16" s="139">
        <f>N14/F14</f>
        <v>1.1332526016770357</v>
      </c>
      <c r="O16" s="67"/>
      <c r="P16" s="84"/>
      <c r="R16" s="62"/>
      <c r="S16" s="67">
        <f t="shared" ref="S16:W16" si="8">S14/I14</f>
        <v>0.85176513483018734</v>
      </c>
      <c r="T16" s="67">
        <f t="shared" si="8"/>
        <v>0.8</v>
      </c>
      <c r="U16" s="67">
        <f t="shared" si="8"/>
        <v>0.94639263859449052</v>
      </c>
      <c r="V16" s="67">
        <f t="shared" si="8"/>
        <v>0.5554891839645415</v>
      </c>
      <c r="W16" s="67">
        <f t="shared" si="8"/>
        <v>0.53235674797519861</v>
      </c>
      <c r="X16" s="67">
        <f>X14/N14</f>
        <v>0.6864885437265259</v>
      </c>
      <c r="Y16" s="67"/>
      <c r="Z16" s="84"/>
      <c r="AA16" s="8"/>
      <c r="AB16" s="6"/>
    </row>
    <row r="17" spans="1:26" ht="15.75" thickBot="1" x14ac:dyDescent="0.3">
      <c r="A17" s="62"/>
      <c r="B17" s="63"/>
      <c r="C17" s="63"/>
      <c r="D17" s="63"/>
      <c r="E17" s="63"/>
      <c r="F17" s="63"/>
      <c r="G17" s="64"/>
      <c r="H17" s="62"/>
      <c r="I17" s="63"/>
      <c r="J17" s="63"/>
      <c r="K17" s="63"/>
      <c r="L17" s="63"/>
      <c r="M17" s="63"/>
      <c r="N17" s="63"/>
      <c r="O17" s="63"/>
      <c r="P17" s="83"/>
      <c r="R17" s="62"/>
      <c r="S17" s="63"/>
      <c r="T17" s="63"/>
      <c r="U17" s="63"/>
      <c r="V17" s="63"/>
      <c r="W17" s="63"/>
      <c r="X17" s="63"/>
      <c r="Y17" s="63"/>
      <c r="Z17" s="83"/>
    </row>
    <row r="18" spans="1:26" x14ac:dyDescent="0.25">
      <c r="A18" s="75" t="s">
        <v>320</v>
      </c>
      <c r="B18" s="76" t="s">
        <v>326</v>
      </c>
      <c r="C18" s="76" t="s">
        <v>327</v>
      </c>
      <c r="D18" s="76" t="s">
        <v>328</v>
      </c>
      <c r="E18" s="76" t="s">
        <v>329</v>
      </c>
      <c r="F18" s="61"/>
      <c r="G18" s="64"/>
      <c r="H18" s="59" t="s">
        <v>320</v>
      </c>
      <c r="I18" s="60" t="s">
        <v>326</v>
      </c>
      <c r="J18" s="60" t="s">
        <v>327</v>
      </c>
      <c r="K18" s="60" t="s">
        <v>328</v>
      </c>
      <c r="L18" s="60" t="s">
        <v>329</v>
      </c>
      <c r="M18" s="60"/>
      <c r="N18" s="61"/>
      <c r="O18" s="63"/>
      <c r="P18" s="83"/>
      <c r="R18" s="59" t="s">
        <v>320</v>
      </c>
      <c r="S18" s="60" t="s">
        <v>326</v>
      </c>
      <c r="T18" s="60" t="s">
        <v>327</v>
      </c>
      <c r="U18" s="60" t="s">
        <v>328</v>
      </c>
      <c r="V18" s="60" t="s">
        <v>329</v>
      </c>
      <c r="W18" s="60"/>
      <c r="X18" s="61"/>
      <c r="Y18" s="63"/>
      <c r="Z18" s="83"/>
    </row>
    <row r="19" spans="1:26" x14ac:dyDescent="0.25">
      <c r="A19" s="77" t="s">
        <v>0</v>
      </c>
      <c r="B19" s="2">
        <f>SUMIFS(pop_pin_target[s_total],pop_pin_target[region],$H19,pop_pin_target[Crisis],B$18)</f>
        <v>125864</v>
      </c>
      <c r="C19" s="2">
        <f>SUMIFS(pop_pin_target[s_total],pop_pin_target[region],$H19,pop_pin_target[Crisis],C$18)</f>
        <v>0</v>
      </c>
      <c r="D19" s="2">
        <f>SUMIFS(pop_pin_target[s_total],pop_pin_target[region],$H19,pop_pin_target[Crisis],D$18)</f>
        <v>15476</v>
      </c>
      <c r="E19" s="2">
        <f>SUMIFS(pop_pin_target[s_total],pop_pin_target[region],$H19,pop_pin_target[Crisis],E$18)</f>
        <v>0</v>
      </c>
      <c r="F19" s="78">
        <f t="shared" ref="F19:F28" si="9">SUM(B19:E19)</f>
        <v>141340</v>
      </c>
      <c r="G19" s="64"/>
      <c r="H19" s="62" t="s">
        <v>0</v>
      </c>
      <c r="I19" s="3">
        <f>SUMIFS(pop_pin_target[pin],pop_pin_target[region],$H19,pop_pin_target[Crisis],I$18)</f>
        <v>230222.75</v>
      </c>
      <c r="J19" s="3">
        <f>SUMIFS(pop_pin_target[pin],pop_pin_target[region],$H19,pop_pin_target[Crisis],J$18)</f>
        <v>0</v>
      </c>
      <c r="K19" s="3">
        <f>SUMIFS(pop_pin_target[pin],pop_pin_target[region],$H19,pop_pin_target[Crisis],K$18)</f>
        <v>15752.089999999998</v>
      </c>
      <c r="L19" s="3">
        <f>SUMIFS(pop_pin_target[pin],pop_pin_target[region],$H19,pop_pin_target[Crisis],L$18)</f>
        <v>0</v>
      </c>
      <c r="M19" s="63"/>
      <c r="N19" s="72">
        <f>SUM(I19:L19)</f>
        <v>245974.84</v>
      </c>
      <c r="O19" s="63"/>
      <c r="P19" s="84">
        <f>N19/F19</f>
        <v>1.7403059289656149</v>
      </c>
      <c r="R19" s="62" t="s">
        <v>0</v>
      </c>
      <c r="S19" s="3">
        <f>SUMIFS(pop_pin_target[target],pop_pin_target[region],$H19,pop_pin_target[Crisis],S$18)</f>
        <v>95095</v>
      </c>
      <c r="T19" s="3">
        <f>SUMIFS(pop_pin_target[target],pop_pin_target[region],$H19,pop_pin_target[Crisis],T$18)</f>
        <v>0</v>
      </c>
      <c r="U19" s="3">
        <f>SUMIFS(pop_pin_target[target],pop_pin_target[region],$H19,pop_pin_target[Crisis],U$18)</f>
        <v>13692</v>
      </c>
      <c r="V19" s="3">
        <f>SUMIFS(pop_pin_target[target],pop_pin_target[region],$H19,pop_pin_target[Crisis],V$18)</f>
        <v>0</v>
      </c>
      <c r="W19" s="63"/>
      <c r="X19" s="72">
        <f>SUM(S19:V19)</f>
        <v>108787</v>
      </c>
      <c r="Y19" s="63"/>
      <c r="Z19" s="84">
        <f t="shared" ref="Z19:Z29" si="10">X19/N19</f>
        <v>0.44226881090765219</v>
      </c>
    </row>
    <row r="20" spans="1:26" x14ac:dyDescent="0.25">
      <c r="A20" s="77" t="s">
        <v>1</v>
      </c>
      <c r="B20" s="2">
        <f>SUMIFS(pop_pin_target[s_total],pop_pin_target[region],$H20,pop_pin_target[Crisis],B$18)</f>
        <v>45162.188999999991</v>
      </c>
      <c r="C20" s="2">
        <f>SUMIFS(pop_pin_target[s_total],pop_pin_target[region],$H20,pop_pin_target[Crisis],C$18)</f>
        <v>0</v>
      </c>
      <c r="D20" s="2">
        <f>SUMIFS(pop_pin_target[s_total],pop_pin_target[region],$H20,pop_pin_target[Crisis],D$18)</f>
        <v>131233.81099999999</v>
      </c>
      <c r="E20" s="2">
        <f>SUMIFS(pop_pin_target[s_total],pop_pin_target[region],$H20,pop_pin_target[Crisis],E$18)</f>
        <v>0</v>
      </c>
      <c r="F20" s="78">
        <f t="shared" si="9"/>
        <v>176395.99999999997</v>
      </c>
      <c r="G20" s="64"/>
      <c r="H20" s="62" t="s">
        <v>1</v>
      </c>
      <c r="I20" s="3">
        <f>SUMIFS(pop_pin_target[pin],pop_pin_target[region],$H20,pop_pin_target[Crisis],I$18)</f>
        <v>45162.188999999991</v>
      </c>
      <c r="J20" s="3">
        <f>SUMIFS(pop_pin_target[pin],pop_pin_target[region],$H20,pop_pin_target[Crisis],J$18)</f>
        <v>0</v>
      </c>
      <c r="K20" s="3">
        <f>SUMIFS(pop_pin_target[pin],pop_pin_target[region],$H20,pop_pin_target[Crisis],K$18)</f>
        <v>131234.46099999998</v>
      </c>
      <c r="L20" s="3">
        <f>SUMIFS(pop_pin_target[pin],pop_pin_target[region],$H20,pop_pin_target[Crisis],L$18)</f>
        <v>43040.000000000007</v>
      </c>
      <c r="M20" s="63"/>
      <c r="N20" s="72">
        <f t="shared" ref="N20:N29" si="11">SUM(I20:L20)</f>
        <v>219436.64999999997</v>
      </c>
      <c r="O20" s="63"/>
      <c r="P20" s="84">
        <f t="shared" ref="P20:P29" si="12">N20/F20</f>
        <v>1.2440001473956326</v>
      </c>
      <c r="R20" s="62" t="s">
        <v>1</v>
      </c>
      <c r="S20" s="3">
        <f>SUMIFS(pop_pin_target[target],pop_pin_target[region],$H20,pop_pin_target[Crisis],S$18)</f>
        <v>36129</v>
      </c>
      <c r="T20" s="3">
        <f>SUMIFS(pop_pin_target[target],pop_pin_target[region],$H20,pop_pin_target[Crisis],T$18)</f>
        <v>0</v>
      </c>
      <c r="U20" s="3">
        <f>SUMIFS(pop_pin_target[target],pop_pin_target[region],$H20,pop_pin_target[Crisis],U$18)</f>
        <v>36769.000000000007</v>
      </c>
      <c r="V20" s="3">
        <f>SUMIFS(pop_pin_target[target],pop_pin_target[region],$H20,pop_pin_target[Crisis],V$18)</f>
        <v>20445</v>
      </c>
      <c r="W20" s="63"/>
      <c r="X20" s="72">
        <f t="shared" ref="X20:X29" si="13">SUM(S20:V20)</f>
        <v>93343</v>
      </c>
      <c r="Y20" s="63"/>
      <c r="Z20" s="84">
        <f t="shared" si="10"/>
        <v>0.42537561524020723</v>
      </c>
    </row>
    <row r="21" spans="1:26" x14ac:dyDescent="0.25">
      <c r="A21" s="77" t="s">
        <v>2</v>
      </c>
      <c r="B21" s="2">
        <f>SUMIFS(pop_pin_target[s_total],pop_pin_target[region],$H21,pop_pin_target[Crisis],B$18)</f>
        <v>337564</v>
      </c>
      <c r="C21" s="2">
        <f>SUMIFS(pop_pin_target[s_total],pop_pin_target[region],$H21,pop_pin_target[Crisis],C$18)</f>
        <v>0</v>
      </c>
      <c r="D21" s="2">
        <f>SUMIFS(pop_pin_target[s_total],pop_pin_target[region],$H21,pop_pin_target[Crisis],D$18)</f>
        <v>0</v>
      </c>
      <c r="E21" s="2">
        <f>SUMIFS(pop_pin_target[s_total],pop_pin_target[region],$H21,pop_pin_target[Crisis],E$18)</f>
        <v>0</v>
      </c>
      <c r="F21" s="78">
        <f t="shared" si="9"/>
        <v>337564</v>
      </c>
      <c r="G21" s="64"/>
      <c r="H21" s="62" t="s">
        <v>2</v>
      </c>
      <c r="I21" s="3">
        <f>SUMIFS(pop_pin_target[pin],pop_pin_target[region],$H21,pop_pin_target[Crisis],I$18)</f>
        <v>276915.17867934634</v>
      </c>
      <c r="J21" s="3">
        <f>SUMIFS(pop_pin_target[pin],pop_pin_target[region],$H21,pop_pin_target[Crisis],J$18)</f>
        <v>0</v>
      </c>
      <c r="K21" s="3">
        <f>SUMIFS(pop_pin_target[pin],pop_pin_target[region],$H21,pop_pin_target[Crisis],K$18)</f>
        <v>0</v>
      </c>
      <c r="L21" s="3">
        <f>SUMIFS(pop_pin_target[pin],pop_pin_target[region],$H21,pop_pin_target[Crisis],L$18)</f>
        <v>0</v>
      </c>
      <c r="M21" s="63"/>
      <c r="N21" s="72">
        <f t="shared" si="11"/>
        <v>276915.17867934634</v>
      </c>
      <c r="O21" s="63"/>
      <c r="P21" s="84">
        <f t="shared" si="12"/>
        <v>0.82033385870337583</v>
      </c>
      <c r="R21" s="62" t="s">
        <v>2</v>
      </c>
      <c r="S21" s="3">
        <f>SUMIFS(pop_pin_target[target],pop_pin_target[region],$H21,pop_pin_target[Crisis],S$18)</f>
        <v>194308</v>
      </c>
      <c r="T21" s="3">
        <f>SUMIFS(pop_pin_target[target],pop_pin_target[region],$H21,pop_pin_target[Crisis],T$18)</f>
        <v>0</v>
      </c>
      <c r="U21" s="3">
        <f>SUMIFS(pop_pin_target[target],pop_pin_target[region],$H21,pop_pin_target[Crisis],U$18)</f>
        <v>0</v>
      </c>
      <c r="V21" s="3">
        <f>SUMIFS(pop_pin_target[target],pop_pin_target[region],$H21,pop_pin_target[Crisis],V$18)</f>
        <v>0</v>
      </c>
      <c r="W21" s="63"/>
      <c r="X21" s="72">
        <f t="shared" si="13"/>
        <v>194308</v>
      </c>
      <c r="Y21" s="63"/>
      <c r="Z21" s="84">
        <f t="shared" si="10"/>
        <v>0.70168779092098366</v>
      </c>
    </row>
    <row r="22" spans="1:26" x14ac:dyDescent="0.25">
      <c r="A22" s="77" t="s">
        <v>238</v>
      </c>
      <c r="B22" s="2">
        <f>SUMIFS(pop_pin_target[s_total],pop_pin_target[region],$H22,pop_pin_target[Crisis],B$18)</f>
        <v>0</v>
      </c>
      <c r="C22" s="2">
        <f>SUMIFS(pop_pin_target[s_total],pop_pin_target[region],$H22,pop_pin_target[Crisis],C$18)</f>
        <v>1060272</v>
      </c>
      <c r="D22" s="2">
        <f>SUMIFS(pop_pin_target[s_total],pop_pin_target[region],$H22,pop_pin_target[Crisis],D$18)</f>
        <v>0</v>
      </c>
      <c r="E22" s="2">
        <f>SUMIFS(pop_pin_target[s_total],pop_pin_target[region],$H22,pop_pin_target[Crisis],E$18)</f>
        <v>0</v>
      </c>
      <c r="F22" s="78">
        <f t="shared" si="9"/>
        <v>1060272</v>
      </c>
      <c r="G22" s="64"/>
      <c r="H22" s="62" t="s">
        <v>238</v>
      </c>
      <c r="I22" s="3">
        <f>SUMIFS(pop_pin_target[pin],pop_pin_target[region],$H22,pop_pin_target[Crisis],I$18)</f>
        <v>0</v>
      </c>
      <c r="J22" s="3">
        <f>SUMIFS(pop_pin_target[pin],pop_pin_target[region],$H22,pop_pin_target[Crisis],J$18)</f>
        <v>1200266.79</v>
      </c>
      <c r="K22" s="3">
        <f>SUMIFS(pop_pin_target[pin],pop_pin_target[region],$H22,pop_pin_target[Crisis],K$18)</f>
        <v>0</v>
      </c>
      <c r="L22" s="3">
        <f>SUMIFS(pop_pin_target[pin],pop_pin_target[region],$H22,pop_pin_target[Crisis],L$18)</f>
        <v>0</v>
      </c>
      <c r="M22" s="63"/>
      <c r="N22" s="72">
        <f t="shared" si="11"/>
        <v>1200266.79</v>
      </c>
      <c r="O22" s="63"/>
      <c r="P22" s="84">
        <f t="shared" si="12"/>
        <v>1.1320366754945901</v>
      </c>
      <c r="R22" s="62" t="s">
        <v>238</v>
      </c>
      <c r="S22" s="3">
        <f>SUMIFS(pop_pin_target[target],pop_pin_target[region],$H22,pop_pin_target[Crisis],S$18)</f>
        <v>0</v>
      </c>
      <c r="T22" s="3">
        <f>SUMIFS(pop_pin_target[target],pop_pin_target[region],$H22,pop_pin_target[Crisis],T$18)</f>
        <v>950635</v>
      </c>
      <c r="U22" s="3">
        <f>SUMIFS(pop_pin_target[target],pop_pin_target[region],$H22,pop_pin_target[Crisis],U$18)</f>
        <v>0</v>
      </c>
      <c r="V22" s="3">
        <f>SUMIFS(pop_pin_target[target],pop_pin_target[region],$H22,pop_pin_target[Crisis],V$18)</f>
        <v>0</v>
      </c>
      <c r="W22" s="63"/>
      <c r="X22" s="72">
        <f t="shared" si="13"/>
        <v>950635</v>
      </c>
      <c r="Y22" s="63"/>
      <c r="Z22" s="84">
        <f t="shared" si="10"/>
        <v>0.79201974754296078</v>
      </c>
    </row>
    <row r="23" spans="1:26" x14ac:dyDescent="0.25">
      <c r="A23" s="77" t="s">
        <v>4</v>
      </c>
      <c r="B23" s="2">
        <f>SUMIFS(pop_pin_target[s_total],pop_pin_target[region],$H23,pop_pin_target[Crisis],B$18)</f>
        <v>40020.008999999998</v>
      </c>
      <c r="C23" s="2">
        <f>SUMIFS(pop_pin_target[s_total],pop_pin_target[region],$H23,pop_pin_target[Crisis],C$18)</f>
        <v>0</v>
      </c>
      <c r="D23" s="2">
        <f>SUMIFS(pop_pin_target[s_total],pop_pin_target[region],$H23,pop_pin_target[Crisis],D$18)</f>
        <v>198463.99100000001</v>
      </c>
      <c r="E23" s="2">
        <f>SUMIFS(pop_pin_target[s_total],pop_pin_target[region],$H23,pop_pin_target[Crisis],E$18)</f>
        <v>0</v>
      </c>
      <c r="F23" s="78">
        <f t="shared" si="9"/>
        <v>238484</v>
      </c>
      <c r="G23" s="64"/>
      <c r="H23" s="62" t="s">
        <v>4</v>
      </c>
      <c r="I23" s="3">
        <f>SUMIFS(pop_pin_target[pin],pop_pin_target[region],$H23,pop_pin_target[Crisis],I$18)</f>
        <v>40020.008999999998</v>
      </c>
      <c r="J23" s="3">
        <f>SUMIFS(pop_pin_target[pin],pop_pin_target[region],$H23,pop_pin_target[Crisis],J$18)</f>
        <v>0</v>
      </c>
      <c r="K23" s="3">
        <f>SUMIFS(pop_pin_target[pin],pop_pin_target[region],$H23,pop_pin_target[Crisis],K$18)</f>
        <v>209399.791</v>
      </c>
      <c r="L23" s="3">
        <f>SUMIFS(pop_pin_target[pin],pop_pin_target[region],$H23,pop_pin_target[Crisis],L$18)</f>
        <v>0</v>
      </c>
      <c r="M23" s="63"/>
      <c r="N23" s="72">
        <f t="shared" si="11"/>
        <v>249419.8</v>
      </c>
      <c r="O23" s="63"/>
      <c r="P23" s="84">
        <f t="shared" si="12"/>
        <v>1.0458554871605641</v>
      </c>
      <c r="R23" s="62" t="s">
        <v>4</v>
      </c>
      <c r="S23" s="3">
        <f>SUMIFS(pop_pin_target[target],pop_pin_target[region],$H23,pop_pin_target[Crisis],S$18)</f>
        <v>32016</v>
      </c>
      <c r="T23" s="3">
        <f>SUMIFS(pop_pin_target[target],pop_pin_target[region],$H23,pop_pin_target[Crisis],T$18)</f>
        <v>0</v>
      </c>
      <c r="U23" s="3">
        <f>SUMIFS(pop_pin_target[target],pop_pin_target[region],$H23,pop_pin_target[Crisis],U$18)</f>
        <v>107531</v>
      </c>
      <c r="V23" s="3">
        <f>SUMIFS(pop_pin_target[target],pop_pin_target[region],$H23,pop_pin_target[Crisis],V$18)</f>
        <v>0</v>
      </c>
      <c r="W23" s="63"/>
      <c r="X23" s="72">
        <f t="shared" si="13"/>
        <v>139547</v>
      </c>
      <c r="Y23" s="63"/>
      <c r="Z23" s="84">
        <f t="shared" si="10"/>
        <v>0.5594864561674735</v>
      </c>
    </row>
    <row r="24" spans="1:26" x14ac:dyDescent="0.25">
      <c r="A24" s="77" t="s">
        <v>5</v>
      </c>
      <c r="B24" s="2">
        <f>SUMIFS(pop_pin_target[s_total],pop_pin_target[region],$H24,pop_pin_target[Crisis],B$18)</f>
        <v>60938</v>
      </c>
      <c r="C24" s="2">
        <f>SUMIFS(pop_pin_target[s_total],pop_pin_target[region],$H24,pop_pin_target[Crisis],C$18)</f>
        <v>0</v>
      </c>
      <c r="D24" s="2">
        <f>SUMIFS(pop_pin_target[s_total],pop_pin_target[region],$H24,pop_pin_target[Crisis],D$18)</f>
        <v>0</v>
      </c>
      <c r="E24" s="2">
        <f>SUMIFS(pop_pin_target[s_total],pop_pin_target[region],$H24,pop_pin_target[Crisis],E$18)</f>
        <v>148</v>
      </c>
      <c r="F24" s="78">
        <f t="shared" si="9"/>
        <v>61086</v>
      </c>
      <c r="G24" s="64"/>
      <c r="H24" s="62" t="s">
        <v>5</v>
      </c>
      <c r="I24" s="3">
        <f>SUMIFS(pop_pin_target[pin],pop_pin_target[region],$H24,pop_pin_target[Crisis],I$18)</f>
        <v>165404.90000000002</v>
      </c>
      <c r="J24" s="3">
        <f>SUMIFS(pop_pin_target[pin],pop_pin_target[region],$H24,pop_pin_target[Crisis],J$18)</f>
        <v>0</v>
      </c>
      <c r="K24" s="3">
        <f>SUMIFS(pop_pin_target[pin],pop_pin_target[region],$H24,pop_pin_target[Crisis],K$18)</f>
        <v>0</v>
      </c>
      <c r="L24" s="3">
        <f>SUMIFS(pop_pin_target[pin],pop_pin_target[region],$H24,pop_pin_target[Crisis],L$18)</f>
        <v>209057</v>
      </c>
      <c r="M24" s="63"/>
      <c r="N24" s="72">
        <f t="shared" si="11"/>
        <v>374461.9</v>
      </c>
      <c r="O24" s="63"/>
      <c r="P24" s="84">
        <f t="shared" si="12"/>
        <v>6.1300772681138067</v>
      </c>
      <c r="R24" s="62" t="s">
        <v>5</v>
      </c>
      <c r="S24" s="3">
        <f>SUMIFS(pop_pin_target[target],pop_pin_target[region],$H24,pop_pin_target[Crisis],S$18)</f>
        <v>51221</v>
      </c>
      <c r="T24" s="3">
        <f>SUMIFS(pop_pin_target[target],pop_pin_target[region],$H24,pop_pin_target[Crisis],T$18)</f>
        <v>0</v>
      </c>
      <c r="U24" s="3">
        <f>SUMIFS(pop_pin_target[target],pop_pin_target[region],$H24,pop_pin_target[Crisis],U$18)</f>
        <v>0</v>
      </c>
      <c r="V24" s="3">
        <f>SUMIFS(pop_pin_target[target],pop_pin_target[region],$H24,pop_pin_target[Crisis],V$18)</f>
        <v>40562</v>
      </c>
      <c r="W24" s="63"/>
      <c r="X24" s="72">
        <f t="shared" si="13"/>
        <v>91783</v>
      </c>
      <c r="Y24" s="63"/>
      <c r="Z24" s="84">
        <f t="shared" si="10"/>
        <v>0.24510637797864079</v>
      </c>
    </row>
    <row r="25" spans="1:26" x14ac:dyDescent="0.25">
      <c r="A25" s="77" t="s">
        <v>6</v>
      </c>
      <c r="B25" s="2">
        <f>SUMIFS(pop_pin_target[s_total],pop_pin_target[region],$H25,pop_pin_target[Crisis],B$18)</f>
        <v>0</v>
      </c>
      <c r="C25" s="2">
        <f>SUMIFS(pop_pin_target[s_total],pop_pin_target[region],$H25,pop_pin_target[Crisis],C$18)</f>
        <v>0</v>
      </c>
      <c r="D25" s="2">
        <f>SUMIFS(pop_pin_target[s_total],pop_pin_target[region],$H25,pop_pin_target[Crisis],D$18)</f>
        <v>853114.99999999988</v>
      </c>
      <c r="E25" s="2">
        <f>SUMIFS(pop_pin_target[s_total],pop_pin_target[region],$H25,pop_pin_target[Crisis],E$18)</f>
        <v>0</v>
      </c>
      <c r="F25" s="78">
        <f t="shared" si="9"/>
        <v>853114.99999999988</v>
      </c>
      <c r="G25" s="64"/>
      <c r="H25" s="62" t="s">
        <v>6</v>
      </c>
      <c r="I25" s="3">
        <f>SUMIFS(pop_pin_target[pin],pop_pin_target[region],$H25,pop_pin_target[Crisis],I$18)</f>
        <v>0</v>
      </c>
      <c r="J25" s="3">
        <f>SUMIFS(pop_pin_target[pin],pop_pin_target[region],$H25,pop_pin_target[Crisis],J$18)</f>
        <v>0</v>
      </c>
      <c r="K25" s="3">
        <f>SUMIFS(pop_pin_target[pin],pop_pin_target[region],$H25,pop_pin_target[Crisis],K$18)</f>
        <v>836830.72550000018</v>
      </c>
      <c r="L25" s="3">
        <f>SUMIFS(pop_pin_target[pin],pop_pin_target[region],$H25,pop_pin_target[Crisis],L$18)</f>
        <v>0</v>
      </c>
      <c r="M25" s="63"/>
      <c r="N25" s="72">
        <f t="shared" si="11"/>
        <v>836830.72550000018</v>
      </c>
      <c r="O25" s="63"/>
      <c r="P25" s="84">
        <f t="shared" si="12"/>
        <v>0.98091198197195018</v>
      </c>
      <c r="R25" s="62" t="s">
        <v>6</v>
      </c>
      <c r="S25" s="3">
        <f>SUMIFS(pop_pin_target[target],pop_pin_target[region],$H25,pop_pin_target[Crisis],S$18)</f>
        <v>0</v>
      </c>
      <c r="T25" s="3">
        <f>SUMIFS(pop_pin_target[target],pop_pin_target[region],$H25,pop_pin_target[Crisis],T$18)</f>
        <v>0</v>
      </c>
      <c r="U25" s="3">
        <f>SUMIFS(pop_pin_target[target],pop_pin_target[region],$H25,pop_pin_target[Crisis],U$18)</f>
        <v>735124</v>
      </c>
      <c r="V25" s="3">
        <f>SUMIFS(pop_pin_target[target],pop_pin_target[region],$H25,pop_pin_target[Crisis],V$18)</f>
        <v>0</v>
      </c>
      <c r="W25" s="63"/>
      <c r="X25" s="72">
        <f t="shared" si="13"/>
        <v>735124</v>
      </c>
      <c r="Y25" s="63"/>
      <c r="Z25" s="84">
        <f t="shared" si="10"/>
        <v>0.87846200862279389</v>
      </c>
    </row>
    <row r="26" spans="1:26" x14ac:dyDescent="0.25">
      <c r="A26" s="77" t="s">
        <v>7</v>
      </c>
      <c r="B26" s="2">
        <f>SUMIFS(pop_pin_target[s_total],pop_pin_target[region],$H26,pop_pin_target[Crisis],B$18)</f>
        <v>0</v>
      </c>
      <c r="C26" s="2">
        <f>SUMIFS(pop_pin_target[s_total],pop_pin_target[region],$H26,pop_pin_target[Crisis],C$18)</f>
        <v>0</v>
      </c>
      <c r="D26" s="2">
        <f>SUMIFS(pop_pin_target[s_total],pop_pin_target[region],$H26,pop_pin_target[Crisis],D$18)</f>
        <v>380192</v>
      </c>
      <c r="E26" s="2">
        <f>SUMIFS(pop_pin_target[s_total],pop_pin_target[region],$H26,pop_pin_target[Crisis],E$18)</f>
        <v>0</v>
      </c>
      <c r="F26" s="78">
        <f t="shared" si="9"/>
        <v>380192</v>
      </c>
      <c r="G26" s="66"/>
      <c r="H26" s="62" t="s">
        <v>7</v>
      </c>
      <c r="I26" s="3">
        <f>SUMIFS(pop_pin_target[pin],pop_pin_target[region],$H26,pop_pin_target[Crisis],I$18)</f>
        <v>0</v>
      </c>
      <c r="J26" s="3">
        <f>SUMIFS(pop_pin_target[pin],pop_pin_target[region],$H26,pop_pin_target[Crisis],J$18)</f>
        <v>0</v>
      </c>
      <c r="K26" s="3">
        <f>SUMIFS(pop_pin_target[pin],pop_pin_target[region],$H26,pop_pin_target[Crisis],K$18)</f>
        <v>374963.71000000008</v>
      </c>
      <c r="L26" s="3">
        <f>SUMIFS(pop_pin_target[pin],pop_pin_target[region],$H26,pop_pin_target[Crisis],L$18)</f>
        <v>0</v>
      </c>
      <c r="M26" s="63"/>
      <c r="N26" s="72">
        <f t="shared" si="11"/>
        <v>374963.71000000008</v>
      </c>
      <c r="O26" s="63"/>
      <c r="P26" s="84">
        <f t="shared" si="12"/>
        <v>0.98624829033751393</v>
      </c>
      <c r="Q26" s="5"/>
      <c r="R26" s="62" t="s">
        <v>7</v>
      </c>
      <c r="S26" s="3">
        <f>SUMIFS(pop_pin_target[target],pop_pin_target[region],$H26,pop_pin_target[Crisis],S$18)</f>
        <v>0</v>
      </c>
      <c r="T26" s="3">
        <f>SUMIFS(pop_pin_target[target],pop_pin_target[region],$H26,pop_pin_target[Crisis],T$18)</f>
        <v>0</v>
      </c>
      <c r="U26" s="3">
        <f>SUMIFS(pop_pin_target[target],pop_pin_target[region],$H26,pop_pin_target[Crisis],U$18)</f>
        <v>140761</v>
      </c>
      <c r="V26" s="3">
        <f>SUMIFS(pop_pin_target[target],pop_pin_target[region],$H26,pop_pin_target[Crisis],V$18)</f>
        <v>0</v>
      </c>
      <c r="W26" s="63"/>
      <c r="X26" s="72">
        <f t="shared" si="13"/>
        <v>140761</v>
      </c>
      <c r="Y26" s="63"/>
      <c r="Z26" s="84">
        <f t="shared" si="10"/>
        <v>0.37539899527876969</v>
      </c>
    </row>
    <row r="27" spans="1:26" x14ac:dyDescent="0.25">
      <c r="A27" s="77" t="s">
        <v>8</v>
      </c>
      <c r="B27" s="2">
        <f>SUMIFS(pop_pin_target[s_total],pop_pin_target[region],$H27,pop_pin_target[Crisis],B$18)</f>
        <v>0</v>
      </c>
      <c r="C27" s="2">
        <f>SUMIFS(pop_pin_target[s_total],pop_pin_target[region],$H27,pop_pin_target[Crisis],C$18)</f>
        <v>0</v>
      </c>
      <c r="D27" s="2">
        <f>SUMIFS(pop_pin_target[s_total],pop_pin_target[region],$H27,pop_pin_target[Crisis],D$18)</f>
        <v>0</v>
      </c>
      <c r="E27" s="2">
        <f>SUMIFS(pop_pin_target[s_total],pop_pin_target[region],$H27,pop_pin_target[Crisis],E$18)</f>
        <v>0</v>
      </c>
      <c r="F27" s="78">
        <f t="shared" si="9"/>
        <v>0</v>
      </c>
      <c r="G27" s="64"/>
      <c r="H27" s="62" t="s">
        <v>8</v>
      </c>
      <c r="I27" s="3">
        <f>SUMIFS(pop_pin_target[pin],pop_pin_target[region],$H27,pop_pin_target[Crisis],I$18)</f>
        <v>0</v>
      </c>
      <c r="J27" s="3">
        <f>SUMIFS(pop_pin_target[pin],pop_pin_target[region],$H27,pop_pin_target[Crisis],J$18)</f>
        <v>0</v>
      </c>
      <c r="K27" s="3">
        <f>SUMIFS(pop_pin_target[pin],pop_pin_target[region],$H27,pop_pin_target[Crisis],K$18)</f>
        <v>0</v>
      </c>
      <c r="L27" s="3">
        <f>SUMIFS(pop_pin_target[pin],pop_pin_target[region],$H27,pop_pin_target[Crisis],L$18)</f>
        <v>3985.9999999999995</v>
      </c>
      <c r="M27" s="63"/>
      <c r="N27" s="72">
        <f t="shared" si="11"/>
        <v>3985.9999999999995</v>
      </c>
      <c r="O27" s="63"/>
      <c r="P27" s="84" t="e">
        <f t="shared" si="12"/>
        <v>#DIV/0!</v>
      </c>
      <c r="R27" s="62" t="s">
        <v>8</v>
      </c>
      <c r="S27" s="3">
        <f>SUMIFS(pop_pin_target[target],pop_pin_target[region],$H27,pop_pin_target[Crisis],S$18)</f>
        <v>0</v>
      </c>
      <c r="T27" s="3">
        <f>SUMIFS(pop_pin_target[target],pop_pin_target[region],$H27,pop_pin_target[Crisis],T$18)</f>
        <v>0</v>
      </c>
      <c r="U27" s="3">
        <f>SUMIFS(pop_pin_target[target],pop_pin_target[region],$H27,pop_pin_target[Crisis],U$18)</f>
        <v>0</v>
      </c>
      <c r="V27" s="3">
        <f>SUMIFS(pop_pin_target[target],pop_pin_target[region],$H27,pop_pin_target[Crisis],V$18)</f>
        <v>26686</v>
      </c>
      <c r="W27" s="63"/>
      <c r="X27" s="72">
        <f t="shared" si="13"/>
        <v>26686</v>
      </c>
      <c r="Y27" s="63"/>
      <c r="Z27" s="85">
        <f>X27/N27</f>
        <v>6.6949322629202213</v>
      </c>
    </row>
    <row r="28" spans="1:26" x14ac:dyDescent="0.25">
      <c r="A28" s="77" t="s">
        <v>9</v>
      </c>
      <c r="B28" s="2">
        <f>SUMIFS(pop_pin_target[s_total],pop_pin_target[region],$H28,pop_pin_target[Crisis],B$18)</f>
        <v>0</v>
      </c>
      <c r="C28" s="2">
        <f>SUMIFS(pop_pin_target[s_total],pop_pin_target[region],$H28,pop_pin_target[Crisis],C$18)</f>
        <v>0</v>
      </c>
      <c r="D28" s="2">
        <f>SUMIFS(pop_pin_target[s_total],pop_pin_target[region],$H28,pop_pin_target[Crisis],D$18)</f>
        <v>639689</v>
      </c>
      <c r="E28" s="2">
        <f>SUMIFS(pop_pin_target[s_total],pop_pin_target[region],$H28,pop_pin_target[Crisis],E$18)</f>
        <v>0</v>
      </c>
      <c r="F28" s="78">
        <f t="shared" si="9"/>
        <v>639689</v>
      </c>
      <c r="G28" s="64"/>
      <c r="H28" s="62" t="s">
        <v>9</v>
      </c>
      <c r="I28" s="3">
        <f>SUMIFS(pop_pin_target[pin],pop_pin_target[region],$H28,pop_pin_target[Crisis],I$18)</f>
        <v>0</v>
      </c>
      <c r="J28" s="3">
        <f>SUMIFS(pop_pin_target[pin],pop_pin_target[region],$H28,pop_pin_target[Crisis],J$18)</f>
        <v>0</v>
      </c>
      <c r="K28" s="3">
        <f>SUMIFS(pop_pin_target[pin],pop_pin_target[region],$H28,pop_pin_target[Crisis],K$18)</f>
        <v>623986.91000000015</v>
      </c>
      <c r="L28" s="3">
        <f>SUMIFS(pop_pin_target[pin],pop_pin_target[region],$H28,pop_pin_target[Crisis],L$18)</f>
        <v>0</v>
      </c>
      <c r="M28" s="63"/>
      <c r="N28" s="72">
        <f t="shared" si="11"/>
        <v>623986.91000000015</v>
      </c>
      <c r="O28" s="63"/>
      <c r="P28" s="84">
        <f t="shared" si="12"/>
        <v>0.97545355633753306</v>
      </c>
      <c r="R28" s="62" t="s">
        <v>9</v>
      </c>
      <c r="S28" s="3">
        <f>SUMIFS(pop_pin_target[target],pop_pin_target[region],$H28,pop_pin_target[Crisis],S$18)</f>
        <v>0</v>
      </c>
      <c r="T28" s="3">
        <f>SUMIFS(pop_pin_target[target],pop_pin_target[region],$H28,pop_pin_target[Crisis],T$18)</f>
        <v>0</v>
      </c>
      <c r="U28" s="3">
        <f>SUMIFS(pop_pin_target[target],pop_pin_target[region],$H28,pop_pin_target[Crisis],U$18)</f>
        <v>543861</v>
      </c>
      <c r="V28" s="3">
        <f>SUMIFS(pop_pin_target[target],pop_pin_target[region],$H28,pop_pin_target[Crisis],V$18)</f>
        <v>0</v>
      </c>
      <c r="W28" s="63"/>
      <c r="X28" s="72">
        <f t="shared" si="13"/>
        <v>543861</v>
      </c>
      <c r="Y28" s="63"/>
      <c r="Z28" s="84">
        <f t="shared" si="10"/>
        <v>0.87159039922808612</v>
      </c>
    </row>
    <row r="29" spans="1:26" ht="15.75" thickBot="1" x14ac:dyDescent="0.3">
      <c r="A29" s="68"/>
      <c r="B29" s="79">
        <f>SUM(B19:B28)</f>
        <v>609548.19799999997</v>
      </c>
      <c r="C29" s="79">
        <f t="shared" ref="C29:E29" si="14">SUM(C19:C28)</f>
        <v>1060272</v>
      </c>
      <c r="D29" s="79">
        <f t="shared" si="14"/>
        <v>2218169.8020000001</v>
      </c>
      <c r="E29" s="79">
        <f t="shared" si="14"/>
        <v>148</v>
      </c>
      <c r="F29" s="80">
        <f>SUM(F19:F28)</f>
        <v>3888138</v>
      </c>
      <c r="G29" s="64"/>
      <c r="H29" s="73"/>
      <c r="I29" s="71">
        <f>SUM(I19:I28)</f>
        <v>757725.02667934634</v>
      </c>
      <c r="J29" s="71">
        <f t="shared" ref="J29:L29" si="15">SUM(J19:J28)</f>
        <v>1200266.79</v>
      </c>
      <c r="K29" s="71">
        <f t="shared" si="15"/>
        <v>2192167.6875000005</v>
      </c>
      <c r="L29" s="71">
        <f t="shared" si="15"/>
        <v>256083</v>
      </c>
      <c r="M29" s="70"/>
      <c r="N29" s="74">
        <f t="shared" si="11"/>
        <v>4406242.5041793473</v>
      </c>
      <c r="O29" s="63"/>
      <c r="P29" s="84">
        <f t="shared" si="12"/>
        <v>1.1332526016770359</v>
      </c>
      <c r="R29" s="73"/>
      <c r="S29" s="71">
        <f>SUM(S19:S28)</f>
        <v>408769</v>
      </c>
      <c r="T29" s="71">
        <f t="shared" ref="T29:V29" si="16">SUM(T19:T28)</f>
        <v>950635</v>
      </c>
      <c r="U29" s="71">
        <f t="shared" si="16"/>
        <v>1577738</v>
      </c>
      <c r="V29" s="71">
        <f t="shared" si="16"/>
        <v>87693</v>
      </c>
      <c r="W29" s="70"/>
      <c r="X29" s="74">
        <f t="shared" si="13"/>
        <v>3024835</v>
      </c>
      <c r="Y29" s="63"/>
      <c r="Z29" s="84">
        <f t="shared" si="10"/>
        <v>0.68648854372652568</v>
      </c>
    </row>
    <row r="30" spans="1:26" x14ac:dyDescent="0.25">
      <c r="A30" s="62"/>
      <c r="B30" s="63"/>
      <c r="C30" s="63"/>
      <c r="D30" s="63"/>
      <c r="E30" s="63"/>
      <c r="F30" s="63"/>
      <c r="G30" s="64"/>
      <c r="H30" s="62"/>
      <c r="I30" s="63"/>
      <c r="J30" s="63"/>
      <c r="K30" s="63"/>
      <c r="L30" s="63"/>
      <c r="M30" s="63"/>
      <c r="N30" s="63"/>
      <c r="O30" s="63"/>
      <c r="P30" s="83"/>
      <c r="R30" s="62"/>
      <c r="S30" s="63"/>
      <c r="T30" s="63"/>
      <c r="U30" s="63"/>
      <c r="V30" s="63"/>
      <c r="W30" s="63"/>
      <c r="X30" s="63"/>
      <c r="Y30" s="63"/>
      <c r="Z30" s="83"/>
    </row>
    <row r="31" spans="1:26" x14ac:dyDescent="0.25">
      <c r="A31" s="62"/>
      <c r="B31" s="63"/>
      <c r="C31" s="63"/>
      <c r="D31" s="63"/>
      <c r="E31" s="63"/>
      <c r="F31" s="63"/>
      <c r="G31" s="64"/>
      <c r="H31" s="62"/>
      <c r="I31" s="67">
        <f>I29/B29</f>
        <v>1.2430928828360615</v>
      </c>
      <c r="J31" s="67">
        <f>J29/C29</f>
        <v>1.1320366754945901</v>
      </c>
      <c r="K31" s="67">
        <f>K29/D29</f>
        <v>0.98827767176500414</v>
      </c>
      <c r="L31" s="67">
        <f>L29/E29</f>
        <v>1730.2905405405406</v>
      </c>
      <c r="M31" s="67"/>
      <c r="N31" s="139">
        <f t="shared" ref="N31" si="17">N29/F29</f>
        <v>1.1332526016770359</v>
      </c>
      <c r="O31" s="67"/>
      <c r="P31" s="84"/>
      <c r="R31" s="62"/>
      <c r="S31" s="67">
        <f t="shared" ref="S31:V31" si="18">S29/I29</f>
        <v>0.53946878565089629</v>
      </c>
      <c r="T31" s="67">
        <f t="shared" si="18"/>
        <v>0.79201974754296078</v>
      </c>
      <c r="U31" s="67">
        <f t="shared" si="18"/>
        <v>0.71971592729719025</v>
      </c>
      <c r="V31" s="67">
        <f t="shared" si="18"/>
        <v>0.34243975586040465</v>
      </c>
      <c r="W31" s="67"/>
      <c r="X31" s="67">
        <f>X29/N29</f>
        <v>0.68648854372652568</v>
      </c>
      <c r="Y31" s="67"/>
      <c r="Z31" s="84"/>
    </row>
    <row r="32" spans="1:26" ht="15.75" thickBot="1" x14ac:dyDescent="0.3">
      <c r="A32" s="62"/>
      <c r="B32" s="63"/>
      <c r="C32" s="63"/>
      <c r="D32" s="63"/>
      <c r="E32" s="63"/>
      <c r="F32" s="63"/>
      <c r="G32" s="64"/>
      <c r="H32" s="62"/>
      <c r="I32" s="63"/>
      <c r="J32" s="63"/>
      <c r="K32" s="63"/>
      <c r="L32" s="63"/>
      <c r="M32" s="63"/>
      <c r="N32" s="63"/>
      <c r="O32" s="63"/>
      <c r="P32" s="83"/>
      <c r="R32" s="62"/>
      <c r="S32" s="63"/>
      <c r="T32" s="63"/>
      <c r="U32" s="63"/>
      <c r="V32" s="63"/>
      <c r="W32" s="63"/>
      <c r="X32" s="63"/>
      <c r="Y32" s="63"/>
      <c r="Z32" s="83"/>
    </row>
    <row r="33" spans="1:26" x14ac:dyDescent="0.25">
      <c r="A33" s="75" t="s">
        <v>320</v>
      </c>
      <c r="B33" s="76" t="s">
        <v>321</v>
      </c>
      <c r="C33" s="76" t="s">
        <v>322</v>
      </c>
      <c r="D33" s="76" t="s">
        <v>323</v>
      </c>
      <c r="E33" s="76" t="s">
        <v>324</v>
      </c>
      <c r="F33" s="61"/>
      <c r="G33" s="64"/>
      <c r="H33" s="59" t="s">
        <v>320</v>
      </c>
      <c r="I33" s="60" t="s">
        <v>321</v>
      </c>
      <c r="J33" s="60" t="s">
        <v>322</v>
      </c>
      <c r="K33" s="60" t="s">
        <v>323</v>
      </c>
      <c r="L33" s="60" t="s">
        <v>324</v>
      </c>
      <c r="M33" s="60" t="s">
        <v>325</v>
      </c>
      <c r="N33" s="61"/>
      <c r="O33" s="63"/>
      <c r="P33" s="83"/>
      <c r="R33" s="59" t="s">
        <v>320</v>
      </c>
      <c r="S33" s="60" t="s">
        <v>321</v>
      </c>
      <c r="T33" s="60" t="s">
        <v>322</v>
      </c>
      <c r="U33" s="60" t="s">
        <v>323</v>
      </c>
      <c r="V33" s="60" t="s">
        <v>324</v>
      </c>
      <c r="W33" s="60" t="s">
        <v>325</v>
      </c>
      <c r="X33" s="61"/>
      <c r="Y33" s="63"/>
      <c r="Z33" s="83"/>
    </row>
    <row r="34" spans="1:26" x14ac:dyDescent="0.25">
      <c r="A34" s="77" t="s">
        <v>326</v>
      </c>
      <c r="B34" s="2">
        <f>SUMIFS(pop_pin_target[s_pdi],pop_pin_target[Crisis],$H34)</f>
        <v>0</v>
      </c>
      <c r="C34" s="2">
        <f>SUMIFS(pop_pin_target[s_ref_nga],pop_pin_target[Crisis],$H34)+SUMIFS(pop_pin_target[s_ref_car],pop_pin_target[Crisis],$H34)+SUMIFS(pop_pin_target[s_ref_other],pop_pin_target[Crisis],$H34)</f>
        <v>305343</v>
      </c>
      <c r="D34" s="2">
        <f>SUMIFS(pop_pin_target[s_return],pop_pin_target[Crisis],$H34)</f>
        <v>0</v>
      </c>
      <c r="E34" s="2">
        <f>SUMIFS(pop_pin_target[s_host],pop_pin_target[Crisis],$H34)</f>
        <v>304205.19799999997</v>
      </c>
      <c r="F34" s="78">
        <f>SUM(B34:E34)</f>
        <v>609548.19799999997</v>
      </c>
      <c r="G34" s="64"/>
      <c r="H34" s="62" t="s">
        <v>326</v>
      </c>
      <c r="I34" s="3">
        <f>SUMIFS(pop_pin_target[n_pdi],pop_pin_target[Crisis],$H34)</f>
        <v>0</v>
      </c>
      <c r="J34" s="3">
        <f>SUMIFS(pop_pin_target[n_ref_nga],pop_pin_target[Crisis],$H34)+SUMIFS(pop_pin_target[n_ref_car],pop_pin_target[Crisis],$H34)+SUMIFS(pop_pin_target[n_ref_other],pop_pin_target[Crisis],$H34)</f>
        <v>305343</v>
      </c>
      <c r="K34" s="3">
        <f>SUMIFS(pop_pin_target[n_return],pop_pin_target[Crisis],$H34)</f>
        <v>0</v>
      </c>
      <c r="L34" s="3">
        <f>SUMIFS(pop_pin_target[n_host],pop_pin_target[Crisis],$H34)</f>
        <v>200214.323</v>
      </c>
      <c r="M34" s="3">
        <f>SUMIFS(pop_pin_target[n_other],pop_pin_target[Crisis],$H34)</f>
        <v>252167.70367934636</v>
      </c>
      <c r="N34" s="72">
        <f>SUM(I34:M34)</f>
        <v>757725.02667934634</v>
      </c>
      <c r="O34" s="65"/>
      <c r="P34" s="84">
        <f>N34/F34</f>
        <v>1.2430928828360615</v>
      </c>
      <c r="R34" s="62" t="s">
        <v>326</v>
      </c>
      <c r="S34" s="3">
        <f>SUMIFS(pop_pin_target[t_pdi],pop_pin_target[Crisis],$H34)</f>
        <v>0</v>
      </c>
      <c r="T34" s="3">
        <f>SUMIFS(pop_pin_target[t_ref_nga],pop_pin_target[Crisis],$H34)+SUMIFS(pop_pin_target[t_ref_car],pop_pin_target[Crisis],$H34)+SUMIFS(pop_pin_target[t_ref_other],pop_pin_target[Crisis],$H34)</f>
        <v>244274</v>
      </c>
      <c r="U34" s="3">
        <f>SUMIFS(pop_pin_target[t_return],pop_pin_target[Crisis],$H34)</f>
        <v>0</v>
      </c>
      <c r="V34" s="3">
        <f>SUMIFS(pop_pin_target[t_host],pop_pin_target[Crisis],$H34)</f>
        <v>106844</v>
      </c>
      <c r="W34" s="3">
        <f>SUMIFS(pop_pin_target[t_other],pop_pin_target[Crisis],$H34)</f>
        <v>57651</v>
      </c>
      <c r="X34" s="72">
        <f>SUM(S34:W34)</f>
        <v>408769</v>
      </c>
      <c r="Y34" s="65"/>
      <c r="Z34" s="84">
        <f>X34/N34</f>
        <v>0.53946878565089629</v>
      </c>
    </row>
    <row r="35" spans="1:26" x14ac:dyDescent="0.25">
      <c r="A35" s="77" t="s">
        <v>327</v>
      </c>
      <c r="B35" s="2">
        <f>SUMIFS(pop_pin_target[s_pdi],pop_pin_target[Crisis],$H35)</f>
        <v>321886</v>
      </c>
      <c r="C35" s="2">
        <f>SUMIFS(pop_pin_target[s_ref_nga],pop_pin_target[Crisis],$H35)+SUMIFS(pop_pin_target[s_ref_car],pop_pin_target[Crisis],$H35)+SUMIFS(pop_pin_target[s_ref_other],pop_pin_target[Crisis],$H35)</f>
        <v>114324</v>
      </c>
      <c r="D35" s="2">
        <f>SUMIFS(pop_pin_target[s_return],pop_pin_target[Crisis],$H35)</f>
        <v>123495</v>
      </c>
      <c r="E35" s="2">
        <f>SUMIFS(pop_pin_target[s_host],pop_pin_target[Crisis],$H35)</f>
        <v>500567</v>
      </c>
      <c r="F35" s="78">
        <f t="shared" ref="F35:F37" si="19">SUM(B35:E35)</f>
        <v>1060272</v>
      </c>
      <c r="G35" s="64"/>
      <c r="H35" s="62" t="s">
        <v>327</v>
      </c>
      <c r="I35" s="3">
        <f>SUMIFS(pop_pin_target[n_pdi],pop_pin_target[Crisis],$H35)</f>
        <v>308546</v>
      </c>
      <c r="J35" s="3">
        <f>SUMIFS(pop_pin_target[n_ref_nga],pop_pin_target[Crisis],$H35)+SUMIFS(pop_pin_target[n_ref_car],pop_pin_target[Crisis],$H35)+SUMIFS(pop_pin_target[n_ref_other],pop_pin_target[Crisis],$H35)</f>
        <v>114324</v>
      </c>
      <c r="K35" s="3">
        <f>SUMIFS(pop_pin_target[n_return],pop_pin_target[Crisis],$H35)</f>
        <v>123495</v>
      </c>
      <c r="L35" s="3">
        <f>SUMIFS(pop_pin_target[n_host],pop_pin_target[Crisis],$H35)</f>
        <v>500568.7900000001</v>
      </c>
      <c r="M35" s="3">
        <f>SUMIFS(pop_pin_target[n_other],pop_pin_target[Crisis],$H35)</f>
        <v>153333</v>
      </c>
      <c r="N35" s="72">
        <f t="shared" ref="N35:N37" si="20">SUM(I35:M35)</f>
        <v>1200266.79</v>
      </c>
      <c r="O35" s="65"/>
      <c r="P35" s="84">
        <f t="shared" ref="P35:P38" si="21">N35/F35</f>
        <v>1.1320366754945901</v>
      </c>
      <c r="R35" s="62" t="s">
        <v>327</v>
      </c>
      <c r="S35" s="3">
        <f>SUMIFS(pop_pin_target[t_pdi],pop_pin_target[Crisis],$H35)</f>
        <v>314652</v>
      </c>
      <c r="T35" s="3">
        <f>SUMIFS(pop_pin_target[t_ref_nga],pop_pin_target[Crisis],$H35)+SUMIFS(pop_pin_target[t_ref_car],pop_pin_target[Crisis],$H35)+SUMIFS(pop_pin_target[t_ref_other],pop_pin_target[Crisis],$H35)</f>
        <v>91460</v>
      </c>
      <c r="U35" s="3">
        <f>SUMIFS(pop_pin_target[t_return],pop_pin_target[Crisis],$H35)</f>
        <v>97547</v>
      </c>
      <c r="V35" s="3">
        <f>SUMIFS(pop_pin_target[t_host],pop_pin_target[Crisis],$H35)</f>
        <v>356716</v>
      </c>
      <c r="W35" s="3">
        <f>SUMIFS(pop_pin_target[t_other],pop_pin_target[Crisis],$H35)</f>
        <v>90260</v>
      </c>
      <c r="X35" s="72">
        <f t="shared" ref="X35:X37" si="22">SUM(S35:W35)</f>
        <v>950635</v>
      </c>
      <c r="Y35" s="65"/>
      <c r="Z35" s="84">
        <f t="shared" ref="Z35:Z38" si="23">X35/N35</f>
        <v>0.79201974754296078</v>
      </c>
    </row>
    <row r="36" spans="1:26" x14ac:dyDescent="0.25">
      <c r="A36" s="77" t="s">
        <v>328</v>
      </c>
      <c r="B36" s="2">
        <f>SUMIFS(pop_pin_target[s_pdi],pop_pin_target[Crisis],$H36)</f>
        <v>711055</v>
      </c>
      <c r="C36" s="2">
        <f>SUMIFS(pop_pin_target[s_ref_nga],pop_pin_target[Crisis],$H36)+SUMIFS(pop_pin_target[s_ref_car],pop_pin_target[Crisis],$H36)+SUMIFS(pop_pin_target[s_ref_other],pop_pin_target[Crisis],$H36)</f>
        <v>1878</v>
      </c>
      <c r="D36" s="2">
        <f>SUMIFS(pop_pin_target[s_return],pop_pin_target[Crisis],$H36)</f>
        <v>360547.00000000012</v>
      </c>
      <c r="E36" s="2">
        <f>SUMIFS(pop_pin_target[s_host],pop_pin_target[Crisis],$H36)</f>
        <v>1144689.8020000001</v>
      </c>
      <c r="F36" s="78">
        <f t="shared" si="19"/>
        <v>2218169.8020000001</v>
      </c>
      <c r="G36" s="64"/>
      <c r="H36" s="62" t="s">
        <v>328</v>
      </c>
      <c r="I36" s="3">
        <f>SUMIFS(pop_pin_target[n_pdi],pop_pin_target[Crisis],$H36)</f>
        <v>706249</v>
      </c>
      <c r="J36" s="3">
        <f>SUMIFS(pop_pin_target[n_ref_nga],pop_pin_target[Crisis],$H36)+SUMIFS(pop_pin_target[n_ref_car],pop_pin_target[Crisis],$H36)+SUMIFS(pop_pin_target[n_ref_other],pop_pin_target[Crisis],$H36)</f>
        <v>1260</v>
      </c>
      <c r="K36" s="3">
        <f>SUMIFS(pop_pin_target[n_return],pop_pin_target[Crisis],$H36)</f>
        <v>360543</v>
      </c>
      <c r="L36" s="3">
        <f>SUMIFS(pop_pin_target[n_host],pop_pin_target[Crisis],$H36)</f>
        <v>1110571.6874999998</v>
      </c>
      <c r="M36" s="3">
        <f>SUMIFS(pop_pin_target[n_other],pop_pin_target[Crisis],$H36)</f>
        <v>13544</v>
      </c>
      <c r="N36" s="72">
        <f t="shared" si="20"/>
        <v>2192167.6875</v>
      </c>
      <c r="O36" s="65"/>
      <c r="P36" s="84">
        <f t="shared" si="21"/>
        <v>0.98827767176500403</v>
      </c>
      <c r="R36" s="62" t="s">
        <v>328</v>
      </c>
      <c r="S36" s="3">
        <f>SUMIFS(pop_pin_target[t_pdi],pop_pin_target[Crisis],$H36)</f>
        <v>549715</v>
      </c>
      <c r="T36" s="3">
        <f>SUMIFS(pop_pin_target[t_ref_nga],pop_pin_target[Crisis],$H36)+SUMIFS(pop_pin_target[t_ref_car],pop_pin_target[Crisis],$H36)+SUMIFS(pop_pin_target[t_ref_other],pop_pin_target[Crisis],$H36)</f>
        <v>1008</v>
      </c>
      <c r="U36" s="3">
        <f>SUMIFS(pop_pin_target[t_return],pop_pin_target[Crisis],$H36)</f>
        <v>360543</v>
      </c>
      <c r="V36" s="3">
        <f>SUMIFS(pop_pin_target[t_host],pop_pin_target[Crisis],$H36)</f>
        <v>542628</v>
      </c>
      <c r="W36" s="3">
        <f>SUMIFS(pop_pin_target[t_other],pop_pin_target[Crisis],$H36)</f>
        <v>123844</v>
      </c>
      <c r="X36" s="72">
        <f t="shared" si="22"/>
        <v>1577738</v>
      </c>
      <c r="Y36" s="65"/>
      <c r="Z36" s="84">
        <f t="shared" si="23"/>
        <v>0.71971592729719036</v>
      </c>
    </row>
    <row r="37" spans="1:26" x14ac:dyDescent="0.25">
      <c r="A37" s="77" t="s">
        <v>329</v>
      </c>
      <c r="B37" s="2">
        <f>SUMIFS(pop_pin_target[s_pdi],pop_pin_target[Crisis],$H37)</f>
        <v>0</v>
      </c>
      <c r="C37" s="2">
        <f>SUMIFS(pop_pin_target[s_ref_nga],pop_pin_target[Crisis],$H37)+SUMIFS(pop_pin_target[s_ref_car],pop_pin_target[Crisis],$H37)+SUMIFS(pop_pin_target[s_ref_other],pop_pin_target[Crisis],$H37)</f>
        <v>148</v>
      </c>
      <c r="D37" s="2">
        <f>SUMIFS(pop_pin_target[s_return],pop_pin_target[Crisis],$H37)</f>
        <v>0</v>
      </c>
      <c r="E37" s="2">
        <f>SUMIFS(pop_pin_target[s_host],pop_pin_target[Crisis],$H37)</f>
        <v>0</v>
      </c>
      <c r="F37" s="78">
        <f t="shared" si="19"/>
        <v>148</v>
      </c>
      <c r="G37" s="64"/>
      <c r="H37" s="62" t="s">
        <v>329</v>
      </c>
      <c r="I37" s="3">
        <f>SUMIFS(pop_pin_target[n_pdi],pop_pin_target[Crisis],$H37)</f>
        <v>0</v>
      </c>
      <c r="J37" s="3">
        <f>SUMIFS(pop_pin_target[n_ref_nga],pop_pin_target[Crisis],$H37)+SUMIFS(pop_pin_target[n_ref_car],pop_pin_target[Crisis],$H37)+SUMIFS(pop_pin_target[n_ref_other],pop_pin_target[Crisis],$H37)</f>
        <v>148</v>
      </c>
      <c r="K37" s="3">
        <f>SUMIFS(pop_pin_target[n_return],pop_pin_target[Crisis],$H37)</f>
        <v>0</v>
      </c>
      <c r="L37" s="3">
        <f>SUMIFS(pop_pin_target[n_host],pop_pin_target[Crisis],$H37)</f>
        <v>0</v>
      </c>
      <c r="M37" s="3">
        <f>SUMIFS(pop_pin_target[n_other],pop_pin_target[Crisis],$H37)</f>
        <v>255935.00000000003</v>
      </c>
      <c r="N37" s="72">
        <f t="shared" si="20"/>
        <v>256083.00000000003</v>
      </c>
      <c r="O37" s="65"/>
      <c r="P37" s="84">
        <f>N37/F37</f>
        <v>1730.2905405405406</v>
      </c>
      <c r="R37" s="62" t="s">
        <v>329</v>
      </c>
      <c r="S37" s="3">
        <f>SUMIFS(pop_pin_target[t_pdi],pop_pin_target[Crisis],$H37)</f>
        <v>0</v>
      </c>
      <c r="T37" s="3">
        <f>SUMIFS(pop_pin_target[t_ref_nga],pop_pin_target[Crisis],$H37)+SUMIFS(pop_pin_target[t_ref_car],pop_pin_target[Crisis],$H37)+SUMIFS(pop_pin_target[t_ref_other],pop_pin_target[Crisis],$H37)</f>
        <v>118</v>
      </c>
      <c r="U37" s="3">
        <f>SUMIFS(pop_pin_target[t_return],pop_pin_target[Crisis],$H37)</f>
        <v>0</v>
      </c>
      <c r="V37" s="3">
        <f>SUMIFS(pop_pin_target[t_host],pop_pin_target[Crisis],$H37)</f>
        <v>0</v>
      </c>
      <c r="W37" s="3">
        <f>SUMIFS(pop_pin_target[t_other],pop_pin_target[Crisis],$H37)</f>
        <v>87575</v>
      </c>
      <c r="X37" s="72">
        <f t="shared" si="22"/>
        <v>87693</v>
      </c>
      <c r="Y37" s="65"/>
      <c r="Z37" s="84">
        <f t="shared" si="23"/>
        <v>0.34243975586040459</v>
      </c>
    </row>
    <row r="38" spans="1:26" ht="15.75" thickBot="1" x14ac:dyDescent="0.3">
      <c r="A38" s="68"/>
      <c r="B38" s="79">
        <f>SUM(B34:B37)</f>
        <v>1032941</v>
      </c>
      <c r="C38" s="79">
        <f t="shared" ref="C38:E38" si="24">SUM(C34:C37)</f>
        <v>421693</v>
      </c>
      <c r="D38" s="79">
        <f t="shared" si="24"/>
        <v>484042.00000000012</v>
      </c>
      <c r="E38" s="79">
        <f t="shared" si="24"/>
        <v>1949462</v>
      </c>
      <c r="F38" s="80">
        <f>SUM(F34:F37)</f>
        <v>3888138</v>
      </c>
      <c r="G38" s="64"/>
      <c r="H38" s="73"/>
      <c r="I38" s="71">
        <f t="shared" ref="I38" si="25">SUM(I34:I37)</f>
        <v>1014795</v>
      </c>
      <c r="J38" s="71">
        <f>SUM(J34:J37)</f>
        <v>421075</v>
      </c>
      <c r="K38" s="71">
        <f t="shared" ref="K38:M38" si="26">SUM(K34:K37)</f>
        <v>484038</v>
      </c>
      <c r="L38" s="71">
        <f t="shared" si="26"/>
        <v>1811354.8004999999</v>
      </c>
      <c r="M38" s="71">
        <f t="shared" si="26"/>
        <v>674979.70367934636</v>
      </c>
      <c r="N38" s="74">
        <f>SUM(N34:N37)</f>
        <v>4406242.5041793464</v>
      </c>
      <c r="O38" s="65"/>
      <c r="P38" s="84">
        <f t="shared" si="21"/>
        <v>1.1332526016770357</v>
      </c>
      <c r="R38" s="73"/>
      <c r="S38" s="71">
        <f t="shared" ref="S38" si="27">SUM(S34:S37)</f>
        <v>864367</v>
      </c>
      <c r="T38" s="71">
        <f>SUM(T34:T37)</f>
        <v>336860</v>
      </c>
      <c r="U38" s="71">
        <f t="shared" ref="U38:W38" si="28">SUM(U34:U37)</f>
        <v>458090</v>
      </c>
      <c r="V38" s="71">
        <f t="shared" si="28"/>
        <v>1006188</v>
      </c>
      <c r="W38" s="71">
        <f t="shared" si="28"/>
        <v>359330</v>
      </c>
      <c r="X38" s="74">
        <f>SUM(X34:X37)</f>
        <v>3024835</v>
      </c>
      <c r="Y38" s="65"/>
      <c r="Z38" s="84">
        <f t="shared" si="23"/>
        <v>0.6864885437265259</v>
      </c>
    </row>
    <row r="39" spans="1:26" x14ac:dyDescent="0.25">
      <c r="A39" s="62"/>
      <c r="B39" s="63"/>
      <c r="C39" s="63"/>
      <c r="D39" s="63"/>
      <c r="E39" s="63"/>
      <c r="F39" s="63"/>
      <c r="G39" s="64"/>
      <c r="H39" s="62"/>
      <c r="I39" s="63"/>
      <c r="J39" s="63"/>
      <c r="K39" s="63"/>
      <c r="L39" s="63"/>
      <c r="M39" s="63"/>
      <c r="N39" s="63"/>
      <c r="O39" s="65"/>
      <c r="P39" s="84"/>
      <c r="R39" s="62"/>
      <c r="S39" s="63"/>
      <c r="T39" s="63"/>
      <c r="U39" s="63"/>
      <c r="V39" s="63"/>
      <c r="W39" s="63"/>
      <c r="X39" s="63"/>
      <c r="Y39" s="65"/>
      <c r="Z39" s="84"/>
    </row>
    <row r="40" spans="1:26" ht="15.75" thickBot="1" x14ac:dyDescent="0.3">
      <c r="A40" s="68"/>
      <c r="B40" s="70"/>
      <c r="C40" s="70"/>
      <c r="D40" s="70"/>
      <c r="E40" s="70"/>
      <c r="F40" s="70"/>
      <c r="G40" s="81"/>
      <c r="H40" s="68"/>
      <c r="I40" s="69">
        <f>I38/B38</f>
        <v>0.98243268492585734</v>
      </c>
      <c r="J40" s="69">
        <f>J38/C38</f>
        <v>0.9985344788744418</v>
      </c>
      <c r="K40" s="69">
        <f>K38/D38</f>
        <v>0.99999173625429172</v>
      </c>
      <c r="L40" s="69">
        <f>L38/E38</f>
        <v>0.92915624951909803</v>
      </c>
      <c r="M40" s="69"/>
      <c r="N40" s="138">
        <f>N38/F38</f>
        <v>1.1332526016770357</v>
      </c>
      <c r="O40" s="71"/>
      <c r="P40" s="86"/>
      <c r="R40" s="68"/>
      <c r="S40" s="69">
        <f t="shared" ref="S40:V40" si="29">S38/I38</f>
        <v>0.85176513483018734</v>
      </c>
      <c r="T40" s="69">
        <f t="shared" si="29"/>
        <v>0.8</v>
      </c>
      <c r="U40" s="69">
        <f t="shared" si="29"/>
        <v>0.94639263859449052</v>
      </c>
      <c r="V40" s="69">
        <f t="shared" si="29"/>
        <v>0.55548918396454161</v>
      </c>
      <c r="W40" s="69">
        <f>W38/M38</f>
        <v>0.53235674797519861</v>
      </c>
      <c r="X40" s="69">
        <f>X38/N38</f>
        <v>0.6864885437265259</v>
      </c>
      <c r="Y40" s="71"/>
      <c r="Z40" s="86"/>
    </row>
  </sheetData>
  <mergeCells count="3">
    <mergeCell ref="B1:E1"/>
    <mergeCell ref="I1:L1"/>
    <mergeCell ref="S1:V1"/>
  </mergeCells>
  <conditionalFormatting sqref="I4:M13 I19:L28">
    <cfRule type="expression" dxfId="5" priority="13">
      <formula>MOD(ROW(I4), 2) = 0</formula>
    </cfRule>
  </conditionalFormatting>
  <conditionalFormatting sqref="I4:M13">
    <cfRule type="colorScale" priority="12">
      <colorScale>
        <cfvo type="min"/>
        <cfvo type="percentile" val="50"/>
        <cfvo type="max"/>
        <color rgb="FF63BE7B"/>
        <color rgb="FFFFEB84"/>
        <color rgb="FFF8696B"/>
      </colorScale>
    </cfRule>
  </conditionalFormatting>
  <conditionalFormatting sqref="I19:K28">
    <cfRule type="colorScale" priority="11">
      <colorScale>
        <cfvo type="min"/>
        <cfvo type="percentile" val="50"/>
        <cfvo type="max"/>
        <color rgb="FF63BE7B"/>
        <color rgb="FFFFEB84"/>
        <color rgb="FFF8696B"/>
      </colorScale>
    </cfRule>
  </conditionalFormatting>
  <conditionalFormatting sqref="I19:L28">
    <cfRule type="colorScale" priority="10">
      <colorScale>
        <cfvo type="min"/>
        <cfvo type="percentile" val="50"/>
        <cfvo type="max"/>
        <color rgb="FF63BE7B"/>
        <color rgb="FFFFEB84"/>
        <color rgb="FFF8696B"/>
      </colorScale>
    </cfRule>
  </conditionalFormatting>
  <conditionalFormatting sqref="I34:M37">
    <cfRule type="expression" dxfId="4" priority="9">
      <formula>MOD(ROW(I34), 2) = 0</formula>
    </cfRule>
  </conditionalFormatting>
  <conditionalFormatting sqref="I34:M37">
    <cfRule type="colorScale" priority="1">
      <colorScale>
        <cfvo type="min"/>
        <cfvo type="percentile" val="50"/>
        <cfvo type="max"/>
        <color rgb="FF63BE7B"/>
        <color rgb="FFFFEB84"/>
        <color rgb="FFF8696B"/>
      </colorScale>
    </cfRule>
  </conditionalFormatting>
  <conditionalFormatting sqref="S19:V28 S4:W13">
    <cfRule type="expression" dxfId="3" priority="7">
      <formula>MOD(ROW(S4), 2) = 0</formula>
    </cfRule>
  </conditionalFormatting>
  <conditionalFormatting sqref="S4:W13">
    <cfRule type="colorScale" priority="6">
      <colorScale>
        <cfvo type="min"/>
        <cfvo type="percentile" val="50"/>
        <cfvo type="max"/>
        <color rgb="FF63BE7B"/>
        <color rgb="FFFFEB84"/>
        <color rgb="FFF8696B"/>
      </colorScale>
    </cfRule>
  </conditionalFormatting>
  <conditionalFormatting sqref="S19:U28">
    <cfRule type="colorScale" priority="5">
      <colorScale>
        <cfvo type="min"/>
        <cfvo type="percentile" val="50"/>
        <cfvo type="max"/>
        <color rgb="FF63BE7B"/>
        <color rgb="FFFFEB84"/>
        <color rgb="FFF8696B"/>
      </colorScale>
    </cfRule>
  </conditionalFormatting>
  <conditionalFormatting sqref="S19:V28">
    <cfRule type="colorScale" priority="4">
      <colorScale>
        <cfvo type="min"/>
        <cfvo type="percentile" val="50"/>
        <cfvo type="max"/>
        <color rgb="FF63BE7B"/>
        <color rgb="FFFFEB84"/>
        <color rgb="FFF8696B"/>
      </colorScale>
    </cfRule>
  </conditionalFormatting>
  <conditionalFormatting sqref="S34:W37">
    <cfRule type="expression" dxfId="2" priority="3">
      <formula>MOD(ROW(S34), 2) = 0</formula>
    </cfRule>
  </conditionalFormatting>
  <conditionalFormatting sqref="S34:W37">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J4:J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6BE8-5B08-4A17-B4A2-8EAFC09576DB}">
  <dimension ref="A3:D14"/>
  <sheetViews>
    <sheetView workbookViewId="0">
      <selection activeCell="H15" sqref="H15"/>
    </sheetView>
  </sheetViews>
  <sheetFormatPr defaultRowHeight="15" x14ac:dyDescent="0.25"/>
  <cols>
    <col min="1" max="2" width="13.7109375" bestFit="1" customWidth="1"/>
    <col min="3" max="3" width="15.7109375" bestFit="1" customWidth="1"/>
    <col min="4" max="4" width="13.5703125" bestFit="1" customWidth="1"/>
  </cols>
  <sheetData>
    <row r="3" spans="1:4" x14ac:dyDescent="0.25">
      <c r="A3" s="96" t="s">
        <v>346</v>
      </c>
      <c r="B3" t="s">
        <v>406</v>
      </c>
      <c r="C3" t="s">
        <v>407</v>
      </c>
      <c r="D3" t="s">
        <v>408</v>
      </c>
    </row>
    <row r="4" spans="1:4" x14ac:dyDescent="0.25">
      <c r="A4" s="97" t="s">
        <v>0</v>
      </c>
      <c r="B4" s="98">
        <v>141340</v>
      </c>
      <c r="C4" s="88">
        <v>245974.84</v>
      </c>
      <c r="D4" s="98">
        <v>108787</v>
      </c>
    </row>
    <row r="5" spans="1:4" x14ac:dyDescent="0.25">
      <c r="A5" s="97" t="s">
        <v>1</v>
      </c>
      <c r="B5" s="98">
        <v>176396</v>
      </c>
      <c r="C5" s="88">
        <v>219436.64999999997</v>
      </c>
      <c r="D5" s="98">
        <v>93343</v>
      </c>
    </row>
    <row r="6" spans="1:4" x14ac:dyDescent="0.25">
      <c r="A6" s="97" t="s">
        <v>2</v>
      </c>
      <c r="B6" s="98">
        <v>337564</v>
      </c>
      <c r="C6" s="88">
        <v>276915.17867934634</v>
      </c>
      <c r="D6" s="98">
        <v>194308</v>
      </c>
    </row>
    <row r="7" spans="1:4" x14ac:dyDescent="0.25">
      <c r="A7" s="97" t="s">
        <v>238</v>
      </c>
      <c r="B7" s="98">
        <v>1060272</v>
      </c>
      <c r="C7" s="88">
        <v>1200266.79</v>
      </c>
      <c r="D7" s="98">
        <v>950635</v>
      </c>
    </row>
    <row r="8" spans="1:4" x14ac:dyDescent="0.25">
      <c r="A8" s="97" t="s">
        <v>4</v>
      </c>
      <c r="B8" s="98">
        <v>238483.99999999997</v>
      </c>
      <c r="C8" s="88">
        <v>249419.80000000002</v>
      </c>
      <c r="D8" s="98">
        <v>139547.00000000003</v>
      </c>
    </row>
    <row r="9" spans="1:4" x14ac:dyDescent="0.25">
      <c r="A9" s="97" t="s">
        <v>5</v>
      </c>
      <c r="B9" s="98">
        <v>61086</v>
      </c>
      <c r="C9" s="88">
        <v>374461.9</v>
      </c>
      <c r="D9" s="98">
        <v>91783</v>
      </c>
    </row>
    <row r="10" spans="1:4" x14ac:dyDescent="0.25">
      <c r="A10" s="97" t="s">
        <v>6</v>
      </c>
      <c r="B10" s="98">
        <v>853114.99999999988</v>
      </c>
      <c r="C10" s="88">
        <v>836830.72550000018</v>
      </c>
      <c r="D10" s="98">
        <v>735124</v>
      </c>
    </row>
    <row r="11" spans="1:4" x14ac:dyDescent="0.25">
      <c r="A11" s="97" t="s">
        <v>7</v>
      </c>
      <c r="B11" s="98">
        <v>380192</v>
      </c>
      <c r="C11" s="88">
        <v>374963.71000000008</v>
      </c>
      <c r="D11" s="98">
        <v>140761</v>
      </c>
    </row>
    <row r="12" spans="1:4" x14ac:dyDescent="0.25">
      <c r="A12" s="97" t="s">
        <v>8</v>
      </c>
      <c r="B12" s="98">
        <v>0</v>
      </c>
      <c r="C12" s="88">
        <v>3985.9999999999995</v>
      </c>
      <c r="D12" s="98">
        <v>26686</v>
      </c>
    </row>
    <row r="13" spans="1:4" x14ac:dyDescent="0.25">
      <c r="A13" s="97" t="s">
        <v>9</v>
      </c>
      <c r="B13" s="98">
        <v>639689</v>
      </c>
      <c r="C13" s="88">
        <v>623986.91000000015</v>
      </c>
      <c r="D13" s="98">
        <v>543861</v>
      </c>
    </row>
    <row r="14" spans="1:4" x14ac:dyDescent="0.25">
      <c r="A14" s="97" t="s">
        <v>317</v>
      </c>
      <c r="B14" s="98">
        <v>3888137.9999999991</v>
      </c>
      <c r="C14" s="88">
        <v>4406242.5041793464</v>
      </c>
      <c r="D14" s="98">
        <v>3024835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3EBC-C78D-4695-8C0C-CA57FEB987D9}">
  <sheetPr>
    <tabColor rgb="FFC00000"/>
  </sheetPr>
  <dimension ref="A12:L83"/>
  <sheetViews>
    <sheetView topLeftCell="A19" workbookViewId="0">
      <selection activeCell="E77" sqref="A12:L83"/>
    </sheetView>
  </sheetViews>
  <sheetFormatPr defaultRowHeight="15" x14ac:dyDescent="0.25"/>
  <cols>
    <col min="1" max="1" width="10.140625" customWidth="1"/>
    <col min="2" max="2" width="23.28515625" customWidth="1"/>
    <col min="3" max="3" width="25.5703125" customWidth="1"/>
    <col min="4" max="4" width="22.42578125" customWidth="1"/>
    <col min="5" max="5" width="24.7109375" customWidth="1"/>
    <col min="6" max="6" width="12.140625" customWidth="1"/>
    <col min="7" max="7" width="14.42578125" customWidth="1"/>
    <col min="8" max="8" width="21.140625" customWidth="1"/>
    <col min="9" max="9" width="23.42578125" customWidth="1"/>
    <col min="10" max="10" width="14.42578125" customWidth="1"/>
    <col min="11" max="11" width="16.7109375" customWidth="1"/>
  </cols>
  <sheetData>
    <row r="12" spans="1:12" x14ac:dyDescent="0.25">
      <c r="A12" t="s">
        <v>431</v>
      </c>
      <c r="B12" t="s">
        <v>364</v>
      </c>
      <c r="C12" t="s">
        <v>365</v>
      </c>
      <c r="D12" t="s">
        <v>354</v>
      </c>
      <c r="E12" t="s">
        <v>355</v>
      </c>
      <c r="F12" t="s">
        <v>15</v>
      </c>
      <c r="G12" t="s">
        <v>16</v>
      </c>
      <c r="H12" t="s">
        <v>17</v>
      </c>
      <c r="I12" t="s">
        <v>18</v>
      </c>
      <c r="J12" t="s">
        <v>19</v>
      </c>
      <c r="K12" t="s">
        <v>20</v>
      </c>
      <c r="L12" t="s">
        <v>396</v>
      </c>
    </row>
    <row r="13" spans="1:12" x14ac:dyDescent="0.25">
      <c r="A13" t="s">
        <v>432</v>
      </c>
      <c r="B13" t="s">
        <v>334</v>
      </c>
      <c r="C13" t="s">
        <v>504</v>
      </c>
      <c r="D13" t="s">
        <v>21</v>
      </c>
      <c r="E13" t="s">
        <v>507</v>
      </c>
      <c r="F13" t="s">
        <v>22</v>
      </c>
      <c r="G13" t="s">
        <v>23</v>
      </c>
      <c r="H13" t="s">
        <v>24</v>
      </c>
      <c r="I13" t="s">
        <v>25</v>
      </c>
      <c r="J13" t="s">
        <v>26</v>
      </c>
      <c r="K13" t="s">
        <v>27</v>
      </c>
      <c r="L13">
        <v>350</v>
      </c>
    </row>
    <row r="14" spans="1:12" x14ac:dyDescent="0.25">
      <c r="A14" t="s">
        <v>432</v>
      </c>
      <c r="B14" t="s">
        <v>334</v>
      </c>
      <c r="C14" t="s">
        <v>504</v>
      </c>
      <c r="D14" t="s">
        <v>21</v>
      </c>
      <c r="E14" t="s">
        <v>507</v>
      </c>
      <c r="F14" t="s">
        <v>22</v>
      </c>
      <c r="G14" t="s">
        <v>23</v>
      </c>
      <c r="H14" t="s">
        <v>28</v>
      </c>
      <c r="I14" t="s">
        <v>29</v>
      </c>
      <c r="J14" t="s">
        <v>30</v>
      </c>
      <c r="K14" t="s">
        <v>31</v>
      </c>
      <c r="L14">
        <v>12</v>
      </c>
    </row>
    <row r="15" spans="1:12" x14ac:dyDescent="0.25">
      <c r="A15" t="s">
        <v>432</v>
      </c>
      <c r="B15" t="s">
        <v>334</v>
      </c>
      <c r="C15" t="s">
        <v>504</v>
      </c>
      <c r="D15" t="s">
        <v>21</v>
      </c>
      <c r="E15" t="s">
        <v>507</v>
      </c>
      <c r="F15" t="s">
        <v>22</v>
      </c>
      <c r="G15" t="s">
        <v>23</v>
      </c>
      <c r="H15" t="s">
        <v>28</v>
      </c>
      <c r="I15" t="s">
        <v>29</v>
      </c>
      <c r="J15" t="s">
        <v>433</v>
      </c>
      <c r="K15" t="s">
        <v>434</v>
      </c>
      <c r="L15">
        <v>8400</v>
      </c>
    </row>
    <row r="16" spans="1:12" x14ac:dyDescent="0.25">
      <c r="A16" t="s">
        <v>432</v>
      </c>
      <c r="B16" t="s">
        <v>334</v>
      </c>
      <c r="C16" t="s">
        <v>504</v>
      </c>
      <c r="D16" t="s">
        <v>21</v>
      </c>
      <c r="E16" t="s">
        <v>507</v>
      </c>
      <c r="F16" t="s">
        <v>22</v>
      </c>
      <c r="G16" t="s">
        <v>23</v>
      </c>
      <c r="H16" t="s">
        <v>28</v>
      </c>
      <c r="I16" t="s">
        <v>29</v>
      </c>
      <c r="J16" t="s">
        <v>435</v>
      </c>
      <c r="K16" t="s">
        <v>436</v>
      </c>
      <c r="L16">
        <v>24</v>
      </c>
    </row>
    <row r="17" spans="1:12" x14ac:dyDescent="0.25">
      <c r="A17" t="s">
        <v>432</v>
      </c>
      <c r="B17" t="s">
        <v>334</v>
      </c>
      <c r="C17" t="s">
        <v>504</v>
      </c>
      <c r="D17" t="s">
        <v>21</v>
      </c>
      <c r="E17" t="s">
        <v>507</v>
      </c>
      <c r="F17" t="s">
        <v>22</v>
      </c>
      <c r="G17" t="s">
        <v>23</v>
      </c>
      <c r="H17" t="s">
        <v>28</v>
      </c>
      <c r="I17" t="s">
        <v>29</v>
      </c>
      <c r="J17" t="s">
        <v>32</v>
      </c>
      <c r="K17" t="s">
        <v>33</v>
      </c>
      <c r="L17">
        <v>6</v>
      </c>
    </row>
    <row r="18" spans="1:12" x14ac:dyDescent="0.25">
      <c r="A18" t="s">
        <v>432</v>
      </c>
      <c r="B18" t="s">
        <v>334</v>
      </c>
      <c r="C18" t="s">
        <v>504</v>
      </c>
      <c r="D18" t="s">
        <v>21</v>
      </c>
      <c r="E18" t="s">
        <v>507</v>
      </c>
      <c r="F18" t="s">
        <v>34</v>
      </c>
      <c r="G18" t="s">
        <v>35</v>
      </c>
      <c r="H18" t="s">
        <v>36</v>
      </c>
      <c r="I18" t="s">
        <v>37</v>
      </c>
      <c r="J18" t="s">
        <v>38</v>
      </c>
      <c r="K18" t="s">
        <v>437</v>
      </c>
      <c r="L18">
        <v>532999</v>
      </c>
    </row>
    <row r="19" spans="1:12" x14ac:dyDescent="0.25">
      <c r="A19" t="s">
        <v>432</v>
      </c>
      <c r="B19" t="s">
        <v>334</v>
      </c>
      <c r="C19" t="s">
        <v>504</v>
      </c>
      <c r="D19" t="s">
        <v>21</v>
      </c>
      <c r="E19" t="s">
        <v>507</v>
      </c>
      <c r="F19" t="s">
        <v>39</v>
      </c>
      <c r="G19" t="s">
        <v>40</v>
      </c>
      <c r="H19" t="s">
        <v>41</v>
      </c>
      <c r="I19" t="s">
        <v>42</v>
      </c>
      <c r="J19" t="s">
        <v>43</v>
      </c>
      <c r="K19" t="s">
        <v>438</v>
      </c>
      <c r="L19">
        <v>1259483</v>
      </c>
    </row>
    <row r="20" spans="1:12" x14ac:dyDescent="0.25">
      <c r="A20" t="s">
        <v>432</v>
      </c>
      <c r="B20" t="s">
        <v>334</v>
      </c>
      <c r="C20" t="s">
        <v>504</v>
      </c>
      <c r="D20" t="s">
        <v>21</v>
      </c>
      <c r="E20" t="s">
        <v>507</v>
      </c>
      <c r="F20" t="s">
        <v>39</v>
      </c>
      <c r="G20" t="s">
        <v>40</v>
      </c>
      <c r="H20" t="s">
        <v>44</v>
      </c>
      <c r="I20" t="s">
        <v>45</v>
      </c>
      <c r="J20" t="s">
        <v>46</v>
      </c>
      <c r="K20" t="s">
        <v>439</v>
      </c>
      <c r="L20">
        <v>100</v>
      </c>
    </row>
    <row r="21" spans="1:12" x14ac:dyDescent="0.25">
      <c r="A21" t="s">
        <v>432</v>
      </c>
      <c r="B21" t="s">
        <v>334</v>
      </c>
      <c r="C21" t="s">
        <v>504</v>
      </c>
      <c r="D21" t="s">
        <v>21</v>
      </c>
      <c r="E21" t="s">
        <v>507</v>
      </c>
      <c r="F21" t="s">
        <v>39</v>
      </c>
      <c r="G21" t="s">
        <v>40</v>
      </c>
      <c r="H21" t="s">
        <v>47</v>
      </c>
      <c r="I21" t="s">
        <v>48</v>
      </c>
      <c r="J21" t="s">
        <v>49</v>
      </c>
      <c r="K21" t="s">
        <v>440</v>
      </c>
      <c r="L21">
        <v>373458</v>
      </c>
    </row>
    <row r="22" spans="1:12" x14ac:dyDescent="0.25">
      <c r="A22" t="s">
        <v>432</v>
      </c>
      <c r="B22" t="s">
        <v>334</v>
      </c>
      <c r="C22" t="s">
        <v>504</v>
      </c>
      <c r="D22" t="s">
        <v>21</v>
      </c>
      <c r="E22" t="s">
        <v>507</v>
      </c>
      <c r="F22" t="s">
        <v>39</v>
      </c>
      <c r="G22" t="s">
        <v>40</v>
      </c>
      <c r="H22" t="s">
        <v>50</v>
      </c>
      <c r="I22" t="s">
        <v>51</v>
      </c>
      <c r="J22" t="s">
        <v>52</v>
      </c>
      <c r="K22" t="s">
        <v>441</v>
      </c>
      <c r="L22">
        <v>95</v>
      </c>
    </row>
    <row r="23" spans="1:12" x14ac:dyDescent="0.25">
      <c r="A23" t="s">
        <v>432</v>
      </c>
      <c r="B23" t="s">
        <v>334</v>
      </c>
      <c r="C23" t="s">
        <v>504</v>
      </c>
      <c r="D23" t="s">
        <v>21</v>
      </c>
      <c r="E23" t="s">
        <v>507</v>
      </c>
      <c r="F23" t="s">
        <v>53</v>
      </c>
      <c r="G23" t="s">
        <v>54</v>
      </c>
      <c r="H23" t="s">
        <v>55</v>
      </c>
      <c r="I23" t="s">
        <v>56</v>
      </c>
      <c r="J23" t="s">
        <v>57</v>
      </c>
      <c r="K23" t="s">
        <v>58</v>
      </c>
      <c r="L23">
        <v>83063</v>
      </c>
    </row>
    <row r="24" spans="1:12" x14ac:dyDescent="0.25">
      <c r="A24" t="s">
        <v>432</v>
      </c>
      <c r="B24" t="s">
        <v>334</v>
      </c>
      <c r="C24" t="s">
        <v>504</v>
      </c>
      <c r="D24" t="s">
        <v>21</v>
      </c>
      <c r="E24" t="s">
        <v>507</v>
      </c>
      <c r="F24" t="s">
        <v>53</v>
      </c>
      <c r="G24" t="s">
        <v>54</v>
      </c>
      <c r="H24" t="s">
        <v>55</v>
      </c>
      <c r="I24" t="s">
        <v>56</v>
      </c>
      <c r="J24" t="s">
        <v>59</v>
      </c>
      <c r="K24" t="s">
        <v>60</v>
      </c>
      <c r="L24">
        <v>4092</v>
      </c>
    </row>
    <row r="25" spans="1:12" x14ac:dyDescent="0.25">
      <c r="A25" t="s">
        <v>432</v>
      </c>
      <c r="B25" t="s">
        <v>334</v>
      </c>
      <c r="C25" t="s">
        <v>504</v>
      </c>
      <c r="D25" t="s">
        <v>21</v>
      </c>
      <c r="E25" t="s">
        <v>507</v>
      </c>
      <c r="F25" t="s">
        <v>53</v>
      </c>
      <c r="G25" t="s">
        <v>54</v>
      </c>
      <c r="H25" t="s">
        <v>61</v>
      </c>
      <c r="I25" t="s">
        <v>62</v>
      </c>
      <c r="J25" t="s">
        <v>63</v>
      </c>
      <c r="K25" t="s">
        <v>64</v>
      </c>
      <c r="L25">
        <v>50</v>
      </c>
    </row>
    <row r="26" spans="1:12" x14ac:dyDescent="0.25">
      <c r="A26" t="s">
        <v>432</v>
      </c>
      <c r="B26" t="s">
        <v>334</v>
      </c>
      <c r="C26" t="s">
        <v>504</v>
      </c>
      <c r="D26" t="s">
        <v>21</v>
      </c>
      <c r="E26" t="s">
        <v>507</v>
      </c>
      <c r="F26" t="s">
        <v>65</v>
      </c>
      <c r="G26" t="s">
        <v>66</v>
      </c>
      <c r="H26" t="s">
        <v>67</v>
      </c>
      <c r="I26" t="s">
        <v>68</v>
      </c>
      <c r="J26" t="s">
        <v>69</v>
      </c>
      <c r="K26" t="s">
        <v>70</v>
      </c>
      <c r="L26">
        <v>84950</v>
      </c>
    </row>
    <row r="27" spans="1:12" x14ac:dyDescent="0.25">
      <c r="A27" t="s">
        <v>432</v>
      </c>
      <c r="B27" t="s">
        <v>334</v>
      </c>
      <c r="C27" t="s">
        <v>504</v>
      </c>
      <c r="D27" t="s">
        <v>21</v>
      </c>
      <c r="E27" t="s">
        <v>507</v>
      </c>
      <c r="F27" t="s">
        <v>65</v>
      </c>
      <c r="G27" t="s">
        <v>66</v>
      </c>
      <c r="H27" t="s">
        <v>67</v>
      </c>
      <c r="I27" t="s">
        <v>68</v>
      </c>
      <c r="J27" t="s">
        <v>71</v>
      </c>
      <c r="K27" t="s">
        <v>72</v>
      </c>
      <c r="L27">
        <v>163271</v>
      </c>
    </row>
    <row r="28" spans="1:12" x14ac:dyDescent="0.25">
      <c r="A28" t="s">
        <v>432</v>
      </c>
      <c r="B28" t="s">
        <v>334</v>
      </c>
      <c r="C28" t="s">
        <v>504</v>
      </c>
      <c r="D28" t="s">
        <v>21</v>
      </c>
      <c r="E28" t="s">
        <v>507</v>
      </c>
      <c r="F28" t="s">
        <v>73</v>
      </c>
      <c r="G28" t="s">
        <v>74</v>
      </c>
      <c r="H28" t="s">
        <v>75</v>
      </c>
      <c r="I28" t="s">
        <v>76</v>
      </c>
      <c r="J28" t="s">
        <v>77</v>
      </c>
      <c r="K28" t="s">
        <v>78</v>
      </c>
      <c r="L28">
        <v>915944</v>
      </c>
    </row>
    <row r="29" spans="1:12" x14ac:dyDescent="0.25">
      <c r="A29" t="s">
        <v>432</v>
      </c>
      <c r="B29" t="s">
        <v>334</v>
      </c>
      <c r="C29" t="s">
        <v>504</v>
      </c>
      <c r="D29" t="s">
        <v>21</v>
      </c>
      <c r="E29" t="s">
        <v>507</v>
      </c>
      <c r="F29" t="s">
        <v>73</v>
      </c>
      <c r="G29" t="s">
        <v>74</v>
      </c>
      <c r="H29" t="s">
        <v>75</v>
      </c>
      <c r="I29" t="s">
        <v>76</v>
      </c>
      <c r="J29" t="s">
        <v>79</v>
      </c>
      <c r="K29" t="s">
        <v>80</v>
      </c>
      <c r="L29">
        <v>667382</v>
      </c>
    </row>
    <row r="30" spans="1:12" x14ac:dyDescent="0.25">
      <c r="A30" t="s">
        <v>432</v>
      </c>
      <c r="B30" t="s">
        <v>334</v>
      </c>
      <c r="C30" t="s">
        <v>504</v>
      </c>
      <c r="D30" t="s">
        <v>81</v>
      </c>
      <c r="E30" t="s">
        <v>356</v>
      </c>
      <c r="F30" t="s">
        <v>39</v>
      </c>
      <c r="G30" t="s">
        <v>40</v>
      </c>
      <c r="H30" t="s">
        <v>442</v>
      </c>
      <c r="I30" t="s">
        <v>443</v>
      </c>
      <c r="J30" t="s">
        <v>444</v>
      </c>
      <c r="K30" t="s">
        <v>445</v>
      </c>
      <c r="L30">
        <v>80</v>
      </c>
    </row>
    <row r="31" spans="1:12" x14ac:dyDescent="0.25">
      <c r="A31" t="s">
        <v>432</v>
      </c>
      <c r="B31" t="s">
        <v>334</v>
      </c>
      <c r="C31" t="s">
        <v>504</v>
      </c>
      <c r="D31" t="s">
        <v>81</v>
      </c>
      <c r="E31" t="s">
        <v>356</v>
      </c>
      <c r="F31" t="s">
        <v>39</v>
      </c>
      <c r="G31" t="s">
        <v>40</v>
      </c>
      <c r="H31" t="s">
        <v>442</v>
      </c>
      <c r="I31" t="s">
        <v>443</v>
      </c>
      <c r="J31" t="s">
        <v>446</v>
      </c>
      <c r="K31" t="s">
        <v>447</v>
      </c>
    </row>
    <row r="32" spans="1:12" x14ac:dyDescent="0.25">
      <c r="A32" t="s">
        <v>432</v>
      </c>
      <c r="B32" t="s">
        <v>334</v>
      </c>
      <c r="C32" t="s">
        <v>504</v>
      </c>
      <c r="D32" t="s">
        <v>81</v>
      </c>
      <c r="E32" t="s">
        <v>356</v>
      </c>
      <c r="F32" t="s">
        <v>39</v>
      </c>
      <c r="G32" t="s">
        <v>40</v>
      </c>
      <c r="H32" t="s">
        <v>442</v>
      </c>
      <c r="I32" t="s">
        <v>443</v>
      </c>
      <c r="J32" t="s">
        <v>448</v>
      </c>
      <c r="K32" t="s">
        <v>449</v>
      </c>
    </row>
    <row r="33" spans="1:12" x14ac:dyDescent="0.25">
      <c r="A33" t="s">
        <v>432</v>
      </c>
      <c r="B33" t="s">
        <v>334</v>
      </c>
      <c r="C33" t="s">
        <v>504</v>
      </c>
      <c r="D33" t="s">
        <v>81</v>
      </c>
      <c r="E33" t="s">
        <v>356</v>
      </c>
      <c r="F33" t="s">
        <v>73</v>
      </c>
      <c r="G33" t="s">
        <v>74</v>
      </c>
      <c r="H33" t="s">
        <v>82</v>
      </c>
      <c r="I33" t="s">
        <v>83</v>
      </c>
      <c r="J33" t="s">
        <v>84</v>
      </c>
      <c r="K33" t="s">
        <v>85</v>
      </c>
      <c r="L33">
        <v>1017715</v>
      </c>
    </row>
    <row r="34" spans="1:12" x14ac:dyDescent="0.25">
      <c r="A34" t="s">
        <v>432</v>
      </c>
      <c r="B34" t="s">
        <v>335</v>
      </c>
      <c r="C34" t="s">
        <v>505</v>
      </c>
      <c r="D34" t="s">
        <v>86</v>
      </c>
      <c r="E34" t="s">
        <v>508</v>
      </c>
      <c r="F34" t="s">
        <v>87</v>
      </c>
      <c r="G34" t="s">
        <v>88</v>
      </c>
      <c r="H34" t="s">
        <v>89</v>
      </c>
      <c r="I34" t="s">
        <v>90</v>
      </c>
      <c r="J34" t="s">
        <v>91</v>
      </c>
      <c r="K34" t="s">
        <v>92</v>
      </c>
      <c r="L34">
        <v>132621</v>
      </c>
    </row>
    <row r="35" spans="1:12" x14ac:dyDescent="0.25">
      <c r="A35" t="s">
        <v>432</v>
      </c>
      <c r="B35" t="s">
        <v>335</v>
      </c>
      <c r="C35" t="s">
        <v>505</v>
      </c>
      <c r="D35" t="s">
        <v>86</v>
      </c>
      <c r="E35" t="s">
        <v>508</v>
      </c>
      <c r="F35" t="s">
        <v>87</v>
      </c>
      <c r="G35" t="s">
        <v>88</v>
      </c>
      <c r="H35" t="s">
        <v>89</v>
      </c>
      <c r="I35" t="s">
        <v>90</v>
      </c>
      <c r="J35" t="s">
        <v>93</v>
      </c>
      <c r="K35" t="s">
        <v>94</v>
      </c>
      <c r="L35">
        <v>1800</v>
      </c>
    </row>
    <row r="36" spans="1:12" x14ac:dyDescent="0.25">
      <c r="A36" t="s">
        <v>432</v>
      </c>
      <c r="B36" t="s">
        <v>335</v>
      </c>
      <c r="C36" t="s">
        <v>505</v>
      </c>
      <c r="D36" t="s">
        <v>86</v>
      </c>
      <c r="E36" t="s">
        <v>508</v>
      </c>
      <c r="F36" t="s">
        <v>87</v>
      </c>
      <c r="G36" t="s">
        <v>88</v>
      </c>
      <c r="H36" t="s">
        <v>89</v>
      </c>
      <c r="I36" t="s">
        <v>90</v>
      </c>
      <c r="J36" t="s">
        <v>95</v>
      </c>
      <c r="K36" t="s">
        <v>96</v>
      </c>
      <c r="L36">
        <v>203552</v>
      </c>
    </row>
    <row r="37" spans="1:12" x14ac:dyDescent="0.25">
      <c r="A37" t="s">
        <v>432</v>
      </c>
      <c r="B37" t="s">
        <v>335</v>
      </c>
      <c r="C37" t="s">
        <v>505</v>
      </c>
      <c r="D37" t="s">
        <v>86</v>
      </c>
      <c r="E37" t="s">
        <v>508</v>
      </c>
      <c r="F37" t="s">
        <v>87</v>
      </c>
      <c r="G37" t="s">
        <v>88</v>
      </c>
      <c r="H37" t="s">
        <v>89</v>
      </c>
      <c r="I37" t="s">
        <v>90</v>
      </c>
      <c r="J37" t="s">
        <v>97</v>
      </c>
      <c r="K37" t="s">
        <v>98</v>
      </c>
      <c r="L37">
        <v>64881</v>
      </c>
    </row>
    <row r="38" spans="1:12" x14ac:dyDescent="0.25">
      <c r="A38" t="s">
        <v>432</v>
      </c>
      <c r="B38" t="s">
        <v>335</v>
      </c>
      <c r="C38" t="s">
        <v>505</v>
      </c>
      <c r="D38" t="s">
        <v>86</v>
      </c>
      <c r="E38" t="s">
        <v>508</v>
      </c>
      <c r="F38" t="s">
        <v>87</v>
      </c>
      <c r="G38" t="s">
        <v>88</v>
      </c>
      <c r="H38" t="s">
        <v>99</v>
      </c>
      <c r="I38" t="s">
        <v>100</v>
      </c>
      <c r="J38" t="s">
        <v>101</v>
      </c>
      <c r="K38" t="s">
        <v>102</v>
      </c>
      <c r="L38">
        <v>10750</v>
      </c>
    </row>
    <row r="39" spans="1:12" x14ac:dyDescent="0.25">
      <c r="A39" t="s">
        <v>432</v>
      </c>
      <c r="B39" t="s">
        <v>335</v>
      </c>
      <c r="C39" t="s">
        <v>505</v>
      </c>
      <c r="D39" t="s">
        <v>86</v>
      </c>
      <c r="E39" t="s">
        <v>508</v>
      </c>
      <c r="F39" t="s">
        <v>87</v>
      </c>
      <c r="G39" t="s">
        <v>88</v>
      </c>
      <c r="H39" t="s">
        <v>450</v>
      </c>
      <c r="I39" t="s">
        <v>451</v>
      </c>
    </row>
    <row r="40" spans="1:12" x14ac:dyDescent="0.25">
      <c r="A40" t="s">
        <v>432</v>
      </c>
      <c r="B40" t="s">
        <v>335</v>
      </c>
      <c r="C40" t="s">
        <v>505</v>
      </c>
      <c r="D40" t="s">
        <v>86</v>
      </c>
      <c r="E40" t="s">
        <v>508</v>
      </c>
      <c r="F40" t="s">
        <v>103</v>
      </c>
      <c r="G40" t="s">
        <v>104</v>
      </c>
      <c r="H40" t="s">
        <v>105</v>
      </c>
      <c r="I40" t="s">
        <v>498</v>
      </c>
      <c r="J40" t="s">
        <v>106</v>
      </c>
      <c r="K40" t="s">
        <v>452</v>
      </c>
      <c r="L40">
        <v>490539</v>
      </c>
    </row>
    <row r="41" spans="1:12" x14ac:dyDescent="0.25">
      <c r="A41" t="s">
        <v>432</v>
      </c>
      <c r="B41" t="s">
        <v>335</v>
      </c>
      <c r="C41" t="s">
        <v>505</v>
      </c>
      <c r="D41" t="s">
        <v>86</v>
      </c>
      <c r="E41" t="s">
        <v>508</v>
      </c>
      <c r="F41" t="s">
        <v>107</v>
      </c>
      <c r="G41" t="s">
        <v>108</v>
      </c>
      <c r="H41" t="s">
        <v>109</v>
      </c>
      <c r="I41" t="s">
        <v>110</v>
      </c>
      <c r="J41" t="s">
        <v>111</v>
      </c>
      <c r="K41" t="s">
        <v>112</v>
      </c>
      <c r="L41">
        <v>683450</v>
      </c>
    </row>
    <row r="42" spans="1:12" x14ac:dyDescent="0.25">
      <c r="A42" t="s">
        <v>432</v>
      </c>
      <c r="B42" t="s">
        <v>335</v>
      </c>
      <c r="C42" t="s">
        <v>505</v>
      </c>
      <c r="D42" t="s">
        <v>86</v>
      </c>
      <c r="E42" t="s">
        <v>508</v>
      </c>
      <c r="F42" t="s">
        <v>107</v>
      </c>
      <c r="G42" t="s">
        <v>108</v>
      </c>
      <c r="H42" t="s">
        <v>109</v>
      </c>
      <c r="I42" t="s">
        <v>110</v>
      </c>
      <c r="J42" t="s">
        <v>113</v>
      </c>
      <c r="K42" t="s">
        <v>114</v>
      </c>
      <c r="L42">
        <v>2273</v>
      </c>
    </row>
    <row r="43" spans="1:12" x14ac:dyDescent="0.25">
      <c r="A43" t="s">
        <v>432</v>
      </c>
      <c r="B43" t="s">
        <v>335</v>
      </c>
      <c r="C43" t="s">
        <v>505</v>
      </c>
      <c r="D43" t="s">
        <v>86</v>
      </c>
      <c r="E43" t="s">
        <v>508</v>
      </c>
      <c r="F43" t="s">
        <v>107</v>
      </c>
      <c r="G43" t="s">
        <v>108</v>
      </c>
      <c r="H43" t="s">
        <v>109</v>
      </c>
      <c r="I43" t="s">
        <v>110</v>
      </c>
      <c r="J43" t="s">
        <v>115</v>
      </c>
      <c r="K43" t="s">
        <v>116</v>
      </c>
      <c r="L43">
        <v>180531</v>
      </c>
    </row>
    <row r="44" spans="1:12" x14ac:dyDescent="0.25">
      <c r="A44" t="s">
        <v>432</v>
      </c>
      <c r="B44" t="s">
        <v>335</v>
      </c>
      <c r="C44" t="s">
        <v>505</v>
      </c>
      <c r="D44" t="s">
        <v>86</v>
      </c>
      <c r="E44" t="s">
        <v>508</v>
      </c>
      <c r="F44" t="s">
        <v>107</v>
      </c>
      <c r="G44" t="s">
        <v>108</v>
      </c>
      <c r="H44" t="s">
        <v>109</v>
      </c>
      <c r="I44" t="s">
        <v>110</v>
      </c>
      <c r="J44" t="s">
        <v>117</v>
      </c>
      <c r="K44" t="s">
        <v>118</v>
      </c>
      <c r="L44">
        <v>917769</v>
      </c>
    </row>
    <row r="45" spans="1:12" x14ac:dyDescent="0.25">
      <c r="A45" t="s">
        <v>432</v>
      </c>
      <c r="B45" t="s">
        <v>335</v>
      </c>
      <c r="C45" t="s">
        <v>505</v>
      </c>
      <c r="D45" t="s">
        <v>86</v>
      </c>
      <c r="E45" t="s">
        <v>508</v>
      </c>
      <c r="F45" t="s">
        <v>107</v>
      </c>
      <c r="G45" t="s">
        <v>108</v>
      </c>
      <c r="H45" t="s">
        <v>109</v>
      </c>
      <c r="I45" t="s">
        <v>110</v>
      </c>
      <c r="J45" t="s">
        <v>119</v>
      </c>
      <c r="K45" t="s">
        <v>120</v>
      </c>
      <c r="L45">
        <v>10800</v>
      </c>
    </row>
    <row r="46" spans="1:12" x14ac:dyDescent="0.25">
      <c r="A46" t="s">
        <v>432</v>
      </c>
      <c r="B46" t="s">
        <v>335</v>
      </c>
      <c r="C46" t="s">
        <v>505</v>
      </c>
      <c r="D46" t="s">
        <v>86</v>
      </c>
      <c r="E46" t="s">
        <v>508</v>
      </c>
      <c r="F46" t="s">
        <v>107</v>
      </c>
      <c r="G46" t="s">
        <v>108</v>
      </c>
      <c r="H46" t="s">
        <v>109</v>
      </c>
      <c r="I46" t="s">
        <v>110</v>
      </c>
      <c r="J46" t="s">
        <v>121</v>
      </c>
      <c r="K46" t="s">
        <v>122</v>
      </c>
      <c r="L46">
        <v>11550</v>
      </c>
    </row>
    <row r="47" spans="1:12" x14ac:dyDescent="0.25">
      <c r="A47" t="s">
        <v>432</v>
      </c>
      <c r="B47" t="s">
        <v>335</v>
      </c>
      <c r="C47" t="s">
        <v>505</v>
      </c>
      <c r="D47" t="s">
        <v>86</v>
      </c>
      <c r="E47" t="s">
        <v>508</v>
      </c>
      <c r="F47" t="s">
        <v>107</v>
      </c>
      <c r="G47" t="s">
        <v>108</v>
      </c>
      <c r="H47" t="s">
        <v>123</v>
      </c>
      <c r="I47" t="s">
        <v>124</v>
      </c>
      <c r="J47" t="s">
        <v>125</v>
      </c>
      <c r="K47" t="s">
        <v>126</v>
      </c>
      <c r="L47">
        <v>2451</v>
      </c>
    </row>
    <row r="48" spans="1:12" x14ac:dyDescent="0.25">
      <c r="A48" t="s">
        <v>432</v>
      </c>
      <c r="B48" t="s">
        <v>336</v>
      </c>
      <c r="C48" t="s">
        <v>506</v>
      </c>
      <c r="D48" t="s">
        <v>127</v>
      </c>
      <c r="E48" t="s">
        <v>509</v>
      </c>
      <c r="F48" t="s">
        <v>87</v>
      </c>
      <c r="G48" t="s">
        <v>88</v>
      </c>
      <c r="H48" t="s">
        <v>128</v>
      </c>
      <c r="I48" t="s">
        <v>129</v>
      </c>
      <c r="J48" t="s">
        <v>130</v>
      </c>
      <c r="K48" t="s">
        <v>131</v>
      </c>
      <c r="L48">
        <v>438991</v>
      </c>
    </row>
    <row r="49" spans="1:12" x14ac:dyDescent="0.25">
      <c r="A49" t="s">
        <v>432</v>
      </c>
      <c r="B49" t="s">
        <v>336</v>
      </c>
      <c r="C49" t="s">
        <v>506</v>
      </c>
      <c r="D49" t="s">
        <v>127</v>
      </c>
      <c r="E49" t="s">
        <v>509</v>
      </c>
      <c r="F49" t="s">
        <v>87</v>
      </c>
      <c r="G49" t="s">
        <v>88</v>
      </c>
      <c r="H49" t="s">
        <v>128</v>
      </c>
      <c r="I49" t="s">
        <v>129</v>
      </c>
      <c r="J49" t="s">
        <v>132</v>
      </c>
      <c r="K49" t="s">
        <v>133</v>
      </c>
      <c r="L49">
        <v>185000</v>
      </c>
    </row>
    <row r="50" spans="1:12" x14ac:dyDescent="0.25">
      <c r="A50" t="s">
        <v>432</v>
      </c>
      <c r="B50" t="s">
        <v>336</v>
      </c>
      <c r="C50" t="s">
        <v>506</v>
      </c>
      <c r="D50" t="s">
        <v>127</v>
      </c>
      <c r="E50" t="s">
        <v>509</v>
      </c>
      <c r="F50" t="s">
        <v>87</v>
      </c>
      <c r="G50" t="s">
        <v>88</v>
      </c>
      <c r="H50" t="s">
        <v>128</v>
      </c>
      <c r="I50" t="s">
        <v>129</v>
      </c>
      <c r="J50" t="s">
        <v>134</v>
      </c>
      <c r="K50" t="s">
        <v>135</v>
      </c>
      <c r="L50">
        <v>30</v>
      </c>
    </row>
    <row r="51" spans="1:12" x14ac:dyDescent="0.25">
      <c r="A51" t="s">
        <v>432</v>
      </c>
      <c r="B51" t="s">
        <v>336</v>
      </c>
      <c r="C51" t="s">
        <v>506</v>
      </c>
      <c r="D51" t="s">
        <v>127</v>
      </c>
      <c r="E51" t="s">
        <v>509</v>
      </c>
      <c r="F51" t="s">
        <v>87</v>
      </c>
      <c r="G51" t="s">
        <v>88</v>
      </c>
      <c r="H51" t="s">
        <v>128</v>
      </c>
      <c r="I51" t="s">
        <v>129</v>
      </c>
      <c r="J51" t="s">
        <v>136</v>
      </c>
      <c r="K51" t="s">
        <v>137</v>
      </c>
      <c r="L51">
        <v>18540</v>
      </c>
    </row>
    <row r="52" spans="1:12" x14ac:dyDescent="0.25">
      <c r="A52" t="s">
        <v>432</v>
      </c>
      <c r="B52" t="s">
        <v>336</v>
      </c>
      <c r="C52" t="s">
        <v>506</v>
      </c>
      <c r="D52" t="s">
        <v>127</v>
      </c>
      <c r="E52" t="s">
        <v>509</v>
      </c>
      <c r="F52" t="s">
        <v>22</v>
      </c>
      <c r="G52" t="s">
        <v>23</v>
      </c>
      <c r="H52" t="s">
        <v>138</v>
      </c>
      <c r="I52" t="s">
        <v>139</v>
      </c>
      <c r="J52" t="s">
        <v>140</v>
      </c>
      <c r="K52" t="s">
        <v>141</v>
      </c>
      <c r="L52">
        <v>24</v>
      </c>
    </row>
    <row r="53" spans="1:12" x14ac:dyDescent="0.25">
      <c r="A53" t="s">
        <v>432</v>
      </c>
      <c r="B53" t="s">
        <v>336</v>
      </c>
      <c r="C53" t="s">
        <v>506</v>
      </c>
      <c r="D53" t="s">
        <v>127</v>
      </c>
      <c r="E53" t="s">
        <v>509</v>
      </c>
      <c r="F53" t="s">
        <v>22</v>
      </c>
      <c r="G53" t="s">
        <v>23</v>
      </c>
      <c r="H53" t="s">
        <v>138</v>
      </c>
      <c r="I53" t="s">
        <v>139</v>
      </c>
      <c r="J53" t="s">
        <v>453</v>
      </c>
      <c r="K53" t="s">
        <v>454</v>
      </c>
      <c r="L53">
        <v>1</v>
      </c>
    </row>
    <row r="54" spans="1:12" x14ac:dyDescent="0.25">
      <c r="A54" t="s">
        <v>432</v>
      </c>
      <c r="B54" t="s">
        <v>336</v>
      </c>
      <c r="C54" t="s">
        <v>506</v>
      </c>
      <c r="D54" t="s">
        <v>127</v>
      </c>
      <c r="E54" t="s">
        <v>509</v>
      </c>
      <c r="F54" t="s">
        <v>22</v>
      </c>
      <c r="G54" t="s">
        <v>23</v>
      </c>
      <c r="H54" t="s">
        <v>138</v>
      </c>
      <c r="I54" t="s">
        <v>139</v>
      </c>
      <c r="J54" t="s">
        <v>455</v>
      </c>
      <c r="K54" t="s">
        <v>456</v>
      </c>
      <c r="L54">
        <v>1</v>
      </c>
    </row>
    <row r="55" spans="1:12" x14ac:dyDescent="0.25">
      <c r="A55" t="s">
        <v>432</v>
      </c>
      <c r="B55" t="s">
        <v>336</v>
      </c>
      <c r="C55" t="s">
        <v>506</v>
      </c>
      <c r="D55" t="s">
        <v>127</v>
      </c>
      <c r="E55" t="s">
        <v>509</v>
      </c>
      <c r="F55" t="s">
        <v>22</v>
      </c>
      <c r="G55" t="s">
        <v>23</v>
      </c>
      <c r="H55" t="s">
        <v>138</v>
      </c>
      <c r="I55" t="s">
        <v>139</v>
      </c>
      <c r="J55" t="s">
        <v>142</v>
      </c>
      <c r="K55" t="s">
        <v>143</v>
      </c>
      <c r="L55">
        <v>25</v>
      </c>
    </row>
    <row r="56" spans="1:12" x14ac:dyDescent="0.25">
      <c r="A56" t="s">
        <v>432</v>
      </c>
      <c r="B56" t="s">
        <v>336</v>
      </c>
      <c r="C56" t="s">
        <v>506</v>
      </c>
      <c r="D56" t="s">
        <v>127</v>
      </c>
      <c r="E56" t="s">
        <v>509</v>
      </c>
      <c r="F56" t="s">
        <v>22</v>
      </c>
      <c r="G56" t="s">
        <v>23</v>
      </c>
      <c r="H56" t="s">
        <v>144</v>
      </c>
      <c r="I56" t="s">
        <v>145</v>
      </c>
      <c r="J56" t="s">
        <v>457</v>
      </c>
      <c r="K56" t="s">
        <v>458</v>
      </c>
      <c r="L56">
        <v>50</v>
      </c>
    </row>
    <row r="57" spans="1:12" x14ac:dyDescent="0.25">
      <c r="A57" t="s">
        <v>432</v>
      </c>
      <c r="B57" t="s">
        <v>336</v>
      </c>
      <c r="C57" t="s">
        <v>506</v>
      </c>
      <c r="D57" t="s">
        <v>127</v>
      </c>
      <c r="E57" t="s">
        <v>509</v>
      </c>
      <c r="F57" t="s">
        <v>22</v>
      </c>
      <c r="G57" t="s">
        <v>23</v>
      </c>
      <c r="H57" t="s">
        <v>144</v>
      </c>
      <c r="I57" t="s">
        <v>145</v>
      </c>
      <c r="J57" t="s">
        <v>146</v>
      </c>
      <c r="K57" t="s">
        <v>147</v>
      </c>
      <c r="L57">
        <v>5</v>
      </c>
    </row>
    <row r="58" spans="1:12" x14ac:dyDescent="0.25">
      <c r="A58" t="s">
        <v>432</v>
      </c>
      <c r="B58" t="s">
        <v>336</v>
      </c>
      <c r="C58" t="s">
        <v>506</v>
      </c>
      <c r="D58" t="s">
        <v>127</v>
      </c>
      <c r="E58" t="s">
        <v>509</v>
      </c>
      <c r="F58" t="s">
        <v>22</v>
      </c>
      <c r="G58" t="s">
        <v>23</v>
      </c>
      <c r="H58" t="s">
        <v>144</v>
      </c>
      <c r="I58" t="s">
        <v>145</v>
      </c>
      <c r="J58" t="s">
        <v>459</v>
      </c>
      <c r="K58" t="s">
        <v>460</v>
      </c>
      <c r="L58">
        <v>100</v>
      </c>
    </row>
    <row r="59" spans="1:12" x14ac:dyDescent="0.25">
      <c r="A59" t="s">
        <v>432</v>
      </c>
      <c r="B59" t="s">
        <v>336</v>
      </c>
      <c r="C59" t="s">
        <v>506</v>
      </c>
      <c r="D59" t="s">
        <v>127</v>
      </c>
      <c r="E59" t="s">
        <v>509</v>
      </c>
      <c r="F59" t="s">
        <v>22</v>
      </c>
      <c r="G59" t="s">
        <v>23</v>
      </c>
      <c r="H59" t="s">
        <v>144</v>
      </c>
      <c r="I59" t="s">
        <v>145</v>
      </c>
      <c r="J59" t="s">
        <v>461</v>
      </c>
      <c r="K59" t="s">
        <v>462</v>
      </c>
      <c r="L59">
        <v>70</v>
      </c>
    </row>
    <row r="60" spans="1:12" x14ac:dyDescent="0.25">
      <c r="A60" t="s">
        <v>432</v>
      </c>
      <c r="B60" t="s">
        <v>336</v>
      </c>
      <c r="C60" t="s">
        <v>506</v>
      </c>
      <c r="D60" t="s">
        <v>127</v>
      </c>
      <c r="E60" t="s">
        <v>509</v>
      </c>
      <c r="F60" t="s">
        <v>103</v>
      </c>
      <c r="G60" t="s">
        <v>104</v>
      </c>
      <c r="H60" t="s">
        <v>148</v>
      </c>
      <c r="I60" t="s">
        <v>499</v>
      </c>
      <c r="J60" t="s">
        <v>149</v>
      </c>
      <c r="K60" t="s">
        <v>463</v>
      </c>
      <c r="L60">
        <v>13700</v>
      </c>
    </row>
    <row r="61" spans="1:12" x14ac:dyDescent="0.25">
      <c r="A61" t="s">
        <v>432</v>
      </c>
      <c r="B61" t="s">
        <v>336</v>
      </c>
      <c r="C61" t="s">
        <v>506</v>
      </c>
      <c r="D61" t="s">
        <v>127</v>
      </c>
      <c r="E61" t="s">
        <v>509</v>
      </c>
      <c r="F61" t="s">
        <v>103</v>
      </c>
      <c r="G61" t="s">
        <v>104</v>
      </c>
      <c r="H61" t="s">
        <v>148</v>
      </c>
      <c r="I61" t="s">
        <v>499</v>
      </c>
      <c r="J61" t="s">
        <v>150</v>
      </c>
      <c r="K61" t="s">
        <v>464</v>
      </c>
      <c r="L61">
        <v>147305</v>
      </c>
    </row>
    <row r="62" spans="1:12" x14ac:dyDescent="0.25">
      <c r="A62" t="s">
        <v>432</v>
      </c>
      <c r="B62" t="s">
        <v>336</v>
      </c>
      <c r="C62" t="s">
        <v>506</v>
      </c>
      <c r="D62" t="s">
        <v>127</v>
      </c>
      <c r="E62" t="s">
        <v>509</v>
      </c>
      <c r="F62" t="s">
        <v>34</v>
      </c>
      <c r="G62" t="s">
        <v>35</v>
      </c>
      <c r="H62" t="s">
        <v>151</v>
      </c>
      <c r="I62" t="s">
        <v>152</v>
      </c>
      <c r="J62" t="s">
        <v>153</v>
      </c>
      <c r="K62" t="s">
        <v>154</v>
      </c>
      <c r="L62">
        <v>70</v>
      </c>
    </row>
    <row r="63" spans="1:12" x14ac:dyDescent="0.25">
      <c r="A63" t="s">
        <v>432</v>
      </c>
      <c r="B63" t="s">
        <v>336</v>
      </c>
      <c r="C63" t="s">
        <v>506</v>
      </c>
      <c r="D63" t="s">
        <v>127</v>
      </c>
      <c r="E63" t="s">
        <v>509</v>
      </c>
      <c r="F63" t="s">
        <v>34</v>
      </c>
      <c r="G63" t="s">
        <v>35</v>
      </c>
      <c r="H63" t="s">
        <v>151</v>
      </c>
      <c r="I63" t="s">
        <v>152</v>
      </c>
      <c r="J63" t="s">
        <v>155</v>
      </c>
      <c r="K63" t="s">
        <v>156</v>
      </c>
      <c r="L63">
        <v>50</v>
      </c>
    </row>
    <row r="64" spans="1:12" x14ac:dyDescent="0.25">
      <c r="A64" t="s">
        <v>432</v>
      </c>
      <c r="B64" t="s">
        <v>336</v>
      </c>
      <c r="C64" t="s">
        <v>506</v>
      </c>
      <c r="D64" t="s">
        <v>127</v>
      </c>
      <c r="E64" t="s">
        <v>509</v>
      </c>
      <c r="F64" t="s">
        <v>34</v>
      </c>
      <c r="G64" t="s">
        <v>35</v>
      </c>
      <c r="H64" t="s">
        <v>151</v>
      </c>
      <c r="I64" t="s">
        <v>152</v>
      </c>
      <c r="J64" t="s">
        <v>157</v>
      </c>
      <c r="K64" t="s">
        <v>158</v>
      </c>
      <c r="L64">
        <v>50</v>
      </c>
    </row>
    <row r="65" spans="1:12" x14ac:dyDescent="0.25">
      <c r="A65" t="s">
        <v>432</v>
      </c>
      <c r="B65" t="s">
        <v>336</v>
      </c>
      <c r="C65" t="s">
        <v>506</v>
      </c>
      <c r="D65" t="s">
        <v>127</v>
      </c>
      <c r="E65" t="s">
        <v>509</v>
      </c>
      <c r="F65" t="s">
        <v>34</v>
      </c>
      <c r="G65" t="s">
        <v>35</v>
      </c>
      <c r="H65" t="s">
        <v>151</v>
      </c>
      <c r="I65" t="s">
        <v>152</v>
      </c>
      <c r="J65" t="s">
        <v>159</v>
      </c>
      <c r="K65" t="s">
        <v>465</v>
      </c>
      <c r="L65">
        <v>223584</v>
      </c>
    </row>
    <row r="66" spans="1:12" x14ac:dyDescent="0.25">
      <c r="A66" t="s">
        <v>432</v>
      </c>
      <c r="B66" t="s">
        <v>336</v>
      </c>
      <c r="C66" t="s">
        <v>506</v>
      </c>
      <c r="D66" t="s">
        <v>127</v>
      </c>
      <c r="E66" t="s">
        <v>509</v>
      </c>
      <c r="F66" t="s">
        <v>53</v>
      </c>
      <c r="G66" t="s">
        <v>54</v>
      </c>
      <c r="H66" t="s">
        <v>160</v>
      </c>
      <c r="I66" t="s">
        <v>161</v>
      </c>
      <c r="J66" t="s">
        <v>162</v>
      </c>
      <c r="K66" t="s">
        <v>163</v>
      </c>
      <c r="L66">
        <v>79957</v>
      </c>
    </row>
    <row r="67" spans="1:12" x14ac:dyDescent="0.25">
      <c r="A67" t="s">
        <v>432</v>
      </c>
      <c r="B67" t="s">
        <v>336</v>
      </c>
      <c r="C67" t="s">
        <v>506</v>
      </c>
      <c r="D67" t="s">
        <v>127</v>
      </c>
      <c r="E67" t="s">
        <v>509</v>
      </c>
      <c r="F67" t="s">
        <v>53</v>
      </c>
      <c r="G67" t="s">
        <v>54</v>
      </c>
      <c r="H67" t="s">
        <v>466</v>
      </c>
      <c r="I67" t="s">
        <v>467</v>
      </c>
    </row>
    <row r="68" spans="1:12" x14ac:dyDescent="0.25">
      <c r="A68" t="s">
        <v>432</v>
      </c>
      <c r="B68" t="s">
        <v>336</v>
      </c>
      <c r="C68" t="s">
        <v>506</v>
      </c>
      <c r="D68" t="s">
        <v>127</v>
      </c>
      <c r="E68" t="s">
        <v>509</v>
      </c>
      <c r="F68" t="s">
        <v>53</v>
      </c>
      <c r="G68" t="s">
        <v>54</v>
      </c>
      <c r="H68" t="s">
        <v>164</v>
      </c>
      <c r="I68" t="s">
        <v>165</v>
      </c>
      <c r="J68" t="s">
        <v>166</v>
      </c>
      <c r="K68" t="s">
        <v>167</v>
      </c>
      <c r="L68">
        <v>8876</v>
      </c>
    </row>
    <row r="69" spans="1:12" x14ac:dyDescent="0.25">
      <c r="A69" t="s">
        <v>432</v>
      </c>
      <c r="B69" t="s">
        <v>336</v>
      </c>
      <c r="C69" t="s">
        <v>506</v>
      </c>
      <c r="D69" t="s">
        <v>127</v>
      </c>
      <c r="E69" t="s">
        <v>509</v>
      </c>
      <c r="F69" t="s">
        <v>53</v>
      </c>
      <c r="G69" t="s">
        <v>54</v>
      </c>
      <c r="H69" t="s">
        <v>468</v>
      </c>
      <c r="I69" t="s">
        <v>469</v>
      </c>
    </row>
    <row r="70" spans="1:12" x14ac:dyDescent="0.25">
      <c r="A70" t="s">
        <v>432</v>
      </c>
      <c r="B70" t="s">
        <v>336</v>
      </c>
      <c r="C70" t="s">
        <v>506</v>
      </c>
      <c r="D70" t="s">
        <v>127</v>
      </c>
      <c r="E70" t="s">
        <v>509</v>
      </c>
      <c r="F70" t="s">
        <v>107</v>
      </c>
      <c r="G70" t="s">
        <v>108</v>
      </c>
      <c r="H70" t="s">
        <v>168</v>
      </c>
      <c r="I70" t="s">
        <v>169</v>
      </c>
      <c r="J70" t="s">
        <v>170</v>
      </c>
      <c r="K70" t="s">
        <v>171</v>
      </c>
      <c r="L70">
        <v>8</v>
      </c>
    </row>
    <row r="71" spans="1:12" x14ac:dyDescent="0.25">
      <c r="A71" t="s">
        <v>432</v>
      </c>
      <c r="B71" t="s">
        <v>336</v>
      </c>
      <c r="C71" t="s">
        <v>506</v>
      </c>
      <c r="D71" t="s">
        <v>127</v>
      </c>
      <c r="E71" t="s">
        <v>509</v>
      </c>
      <c r="F71" t="s">
        <v>107</v>
      </c>
      <c r="G71" t="s">
        <v>108</v>
      </c>
      <c r="H71" t="s">
        <v>168</v>
      </c>
      <c r="I71" t="s">
        <v>169</v>
      </c>
      <c r="J71" t="s">
        <v>172</v>
      </c>
      <c r="K71" t="s">
        <v>173</v>
      </c>
      <c r="L71">
        <v>10</v>
      </c>
    </row>
    <row r="72" spans="1:12" x14ac:dyDescent="0.25">
      <c r="A72" t="s">
        <v>432</v>
      </c>
      <c r="B72" t="s">
        <v>336</v>
      </c>
      <c r="C72" t="s">
        <v>506</v>
      </c>
      <c r="D72" t="s">
        <v>127</v>
      </c>
      <c r="E72" t="s">
        <v>509</v>
      </c>
      <c r="F72" t="s">
        <v>65</v>
      </c>
      <c r="G72" t="s">
        <v>66</v>
      </c>
      <c r="H72" t="s">
        <v>470</v>
      </c>
      <c r="I72" t="s">
        <v>471</v>
      </c>
      <c r="J72" t="s">
        <v>472</v>
      </c>
      <c r="K72" t="s">
        <v>473</v>
      </c>
      <c r="L72">
        <v>129160</v>
      </c>
    </row>
    <row r="73" spans="1:12" x14ac:dyDescent="0.25">
      <c r="A73" t="s">
        <v>432</v>
      </c>
      <c r="B73" t="s">
        <v>336</v>
      </c>
      <c r="C73" t="s">
        <v>506</v>
      </c>
      <c r="D73" t="s">
        <v>127</v>
      </c>
      <c r="E73" t="s">
        <v>509</v>
      </c>
      <c r="F73" t="s">
        <v>65</v>
      </c>
      <c r="G73" t="s">
        <v>66</v>
      </c>
      <c r="H73" t="s">
        <v>174</v>
      </c>
      <c r="I73" t="s">
        <v>175</v>
      </c>
      <c r="J73" t="s">
        <v>176</v>
      </c>
      <c r="K73" t="s">
        <v>177</v>
      </c>
      <c r="L73">
        <v>351621</v>
      </c>
    </row>
    <row r="74" spans="1:12" x14ac:dyDescent="0.25">
      <c r="A74" t="s">
        <v>432</v>
      </c>
      <c r="B74" t="s">
        <v>336</v>
      </c>
      <c r="C74" t="s">
        <v>506</v>
      </c>
      <c r="D74" t="s">
        <v>127</v>
      </c>
      <c r="E74" t="s">
        <v>509</v>
      </c>
      <c r="F74" t="s">
        <v>73</v>
      </c>
      <c r="G74" t="s">
        <v>74</v>
      </c>
      <c r="H74" t="s">
        <v>178</v>
      </c>
      <c r="I74" t="s">
        <v>179</v>
      </c>
      <c r="J74" t="s">
        <v>180</v>
      </c>
      <c r="K74" t="s">
        <v>181</v>
      </c>
      <c r="L74">
        <v>70</v>
      </c>
    </row>
    <row r="75" spans="1:12" x14ac:dyDescent="0.25">
      <c r="A75" t="s">
        <v>432</v>
      </c>
      <c r="B75" t="s">
        <v>336</v>
      </c>
      <c r="C75" t="s">
        <v>506</v>
      </c>
      <c r="D75" t="s">
        <v>182</v>
      </c>
      <c r="E75" t="s">
        <v>510</v>
      </c>
      <c r="F75" t="s">
        <v>87</v>
      </c>
      <c r="G75" t="s">
        <v>88</v>
      </c>
      <c r="H75" t="s">
        <v>183</v>
      </c>
      <c r="I75" t="s">
        <v>184</v>
      </c>
      <c r="J75" t="s">
        <v>185</v>
      </c>
      <c r="K75" t="s">
        <v>186</v>
      </c>
      <c r="L75">
        <v>470</v>
      </c>
    </row>
    <row r="76" spans="1:12" x14ac:dyDescent="0.25">
      <c r="A76" t="s">
        <v>432</v>
      </c>
      <c r="B76" t="s">
        <v>336</v>
      </c>
      <c r="C76" t="s">
        <v>506</v>
      </c>
      <c r="D76" t="s">
        <v>182</v>
      </c>
      <c r="E76" t="s">
        <v>510</v>
      </c>
      <c r="F76" t="s">
        <v>87</v>
      </c>
      <c r="G76" t="s">
        <v>88</v>
      </c>
      <c r="H76" t="s">
        <v>183</v>
      </c>
      <c r="I76" t="s">
        <v>184</v>
      </c>
      <c r="J76" t="s">
        <v>187</v>
      </c>
      <c r="K76" t="s">
        <v>188</v>
      </c>
      <c r="L76">
        <v>10000</v>
      </c>
    </row>
    <row r="77" spans="1:12" x14ac:dyDescent="0.25">
      <c r="A77" t="s">
        <v>432</v>
      </c>
      <c r="B77" t="s">
        <v>336</v>
      </c>
      <c r="C77" t="s">
        <v>506</v>
      </c>
      <c r="D77" t="s">
        <v>182</v>
      </c>
      <c r="E77" t="s">
        <v>510</v>
      </c>
      <c r="F77" t="s">
        <v>22</v>
      </c>
      <c r="G77" t="s">
        <v>23</v>
      </c>
      <c r="H77" t="s">
        <v>474</v>
      </c>
      <c r="I77" t="s">
        <v>475</v>
      </c>
      <c r="J77" t="s">
        <v>476</v>
      </c>
      <c r="K77" t="s">
        <v>477</v>
      </c>
      <c r="L77">
        <v>3</v>
      </c>
    </row>
    <row r="78" spans="1:12" x14ac:dyDescent="0.25">
      <c r="A78" t="s">
        <v>432</v>
      </c>
      <c r="B78" t="s">
        <v>336</v>
      </c>
      <c r="C78" t="s">
        <v>506</v>
      </c>
      <c r="D78" t="s">
        <v>182</v>
      </c>
      <c r="E78" t="s">
        <v>510</v>
      </c>
      <c r="F78" t="s">
        <v>103</v>
      </c>
      <c r="G78" t="s">
        <v>104</v>
      </c>
      <c r="H78" t="s">
        <v>189</v>
      </c>
      <c r="I78" t="s">
        <v>500</v>
      </c>
      <c r="J78" t="s">
        <v>190</v>
      </c>
      <c r="K78" t="s">
        <v>478</v>
      </c>
      <c r="L78">
        <v>9420</v>
      </c>
    </row>
    <row r="79" spans="1:12" x14ac:dyDescent="0.25">
      <c r="A79" t="s">
        <v>432</v>
      </c>
      <c r="B79" t="s">
        <v>336</v>
      </c>
      <c r="C79" t="s">
        <v>506</v>
      </c>
      <c r="D79" t="s">
        <v>182</v>
      </c>
      <c r="E79" t="s">
        <v>510</v>
      </c>
      <c r="F79" t="s">
        <v>103</v>
      </c>
      <c r="G79" t="s">
        <v>104</v>
      </c>
      <c r="H79" t="s">
        <v>189</v>
      </c>
      <c r="I79" t="s">
        <v>500</v>
      </c>
      <c r="J79" t="s">
        <v>191</v>
      </c>
      <c r="K79" t="s">
        <v>479</v>
      </c>
      <c r="L79">
        <v>108100</v>
      </c>
    </row>
    <row r="80" spans="1:12" x14ac:dyDescent="0.25">
      <c r="A80" t="s">
        <v>432</v>
      </c>
      <c r="B80" t="s">
        <v>336</v>
      </c>
      <c r="C80" t="s">
        <v>506</v>
      </c>
      <c r="D80" t="s">
        <v>182</v>
      </c>
      <c r="E80" t="s">
        <v>510</v>
      </c>
      <c r="F80" t="s">
        <v>480</v>
      </c>
      <c r="G80" t="s">
        <v>481</v>
      </c>
      <c r="H80" t="s">
        <v>482</v>
      </c>
      <c r="I80" t="s">
        <v>483</v>
      </c>
      <c r="J80" t="s">
        <v>484</v>
      </c>
      <c r="K80" t="s">
        <v>485</v>
      </c>
      <c r="L80">
        <v>325665</v>
      </c>
    </row>
    <row r="81" spans="1:12" x14ac:dyDescent="0.25">
      <c r="A81" t="s">
        <v>432</v>
      </c>
      <c r="B81" t="s">
        <v>336</v>
      </c>
      <c r="C81" t="s">
        <v>506</v>
      </c>
      <c r="D81" t="s">
        <v>182</v>
      </c>
      <c r="E81" t="s">
        <v>510</v>
      </c>
      <c r="F81" t="s">
        <v>480</v>
      </c>
      <c r="G81" t="s">
        <v>481</v>
      </c>
      <c r="H81" t="s">
        <v>486</v>
      </c>
      <c r="I81" t="s">
        <v>487</v>
      </c>
      <c r="J81" t="s">
        <v>488</v>
      </c>
      <c r="K81" t="s">
        <v>489</v>
      </c>
      <c r="L81">
        <v>206621</v>
      </c>
    </row>
    <row r="82" spans="1:12" x14ac:dyDescent="0.25">
      <c r="A82" t="s">
        <v>432</v>
      </c>
      <c r="B82" t="s">
        <v>336</v>
      </c>
      <c r="C82" t="s">
        <v>506</v>
      </c>
      <c r="D82" t="s">
        <v>182</v>
      </c>
      <c r="E82" t="s">
        <v>510</v>
      </c>
      <c r="F82" t="s">
        <v>480</v>
      </c>
      <c r="G82" t="s">
        <v>481</v>
      </c>
      <c r="H82" t="s">
        <v>490</v>
      </c>
      <c r="I82" t="s">
        <v>491</v>
      </c>
      <c r="J82" t="s">
        <v>492</v>
      </c>
      <c r="K82" t="s">
        <v>493</v>
      </c>
      <c r="L82">
        <v>176400</v>
      </c>
    </row>
    <row r="83" spans="1:12" x14ac:dyDescent="0.25">
      <c r="A83" t="s">
        <v>432</v>
      </c>
      <c r="B83" t="s">
        <v>336</v>
      </c>
      <c r="C83" t="s">
        <v>506</v>
      </c>
      <c r="D83" t="s">
        <v>182</v>
      </c>
      <c r="E83" t="s">
        <v>510</v>
      </c>
      <c r="F83" t="s">
        <v>34</v>
      </c>
      <c r="G83" t="s">
        <v>35</v>
      </c>
      <c r="H83" t="s">
        <v>192</v>
      </c>
      <c r="I83" t="s">
        <v>193</v>
      </c>
      <c r="J83" t="s">
        <v>194</v>
      </c>
      <c r="K83" t="s">
        <v>494</v>
      </c>
      <c r="L83">
        <v>2</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01BE-06D7-4FF5-99F2-ACF077F79A1E}">
  <sheetPr>
    <tabColor rgb="FFC00000"/>
  </sheetPr>
  <dimension ref="A1:O561"/>
  <sheetViews>
    <sheetView tabSelected="1" topLeftCell="C1" workbookViewId="0">
      <selection activeCell="D27" sqref="D27"/>
    </sheetView>
  </sheetViews>
  <sheetFormatPr defaultRowHeight="15" x14ac:dyDescent="0.25"/>
  <cols>
    <col min="1" max="1" width="10.140625" customWidth="1"/>
    <col min="2" max="2" width="23.28515625" customWidth="1"/>
    <col min="3" max="3" width="25.5703125" customWidth="1"/>
    <col min="4" max="4" width="22.42578125" customWidth="1"/>
    <col min="5" max="5" width="24.7109375" customWidth="1"/>
    <col min="6" max="6" width="12.140625" customWidth="1"/>
    <col min="7" max="7" width="14.42578125" customWidth="1"/>
    <col min="8" max="8" width="21.140625" customWidth="1"/>
    <col min="9" max="9" width="23.42578125" customWidth="1"/>
    <col min="10" max="10" width="14.42578125" customWidth="1"/>
    <col min="11" max="11" width="13.7109375" customWidth="1"/>
    <col min="12" max="12" width="16.7109375" customWidth="1"/>
    <col min="13" max="13" width="9.28515625" customWidth="1"/>
    <col min="14" max="14" width="15.7109375" customWidth="1"/>
    <col min="15" max="15" width="13.7109375" customWidth="1"/>
    <col min="16" max="16" width="13.5703125" customWidth="1"/>
  </cols>
  <sheetData>
    <row r="1" spans="1:15" x14ac:dyDescent="0.25">
      <c r="A1" t="s">
        <v>431</v>
      </c>
      <c r="B1" t="s">
        <v>364</v>
      </c>
      <c r="C1" t="s">
        <v>365</v>
      </c>
      <c r="D1" t="s">
        <v>354</v>
      </c>
      <c r="E1" t="s">
        <v>355</v>
      </c>
      <c r="F1" t="s">
        <v>15</v>
      </c>
      <c r="G1" t="s">
        <v>16</v>
      </c>
      <c r="H1" t="s">
        <v>17</v>
      </c>
      <c r="I1" t="s">
        <v>18</v>
      </c>
      <c r="J1" t="s">
        <v>19</v>
      </c>
      <c r="K1" t="s">
        <v>20</v>
      </c>
      <c r="L1" t="s">
        <v>333</v>
      </c>
      <c r="M1" t="s">
        <v>495</v>
      </c>
      <c r="N1" t="s">
        <v>496</v>
      </c>
      <c r="O1" t="s">
        <v>497</v>
      </c>
    </row>
    <row r="2" spans="1:15" x14ac:dyDescent="0.25">
      <c r="A2" t="s">
        <v>432</v>
      </c>
      <c r="B2" t="s">
        <v>334</v>
      </c>
      <c r="C2" t="s">
        <v>504</v>
      </c>
      <c r="D2" t="s">
        <v>21</v>
      </c>
      <c r="E2" t="s">
        <v>507</v>
      </c>
      <c r="F2" t="s">
        <v>22</v>
      </c>
      <c r="G2" t="s">
        <v>23</v>
      </c>
      <c r="H2" t="s">
        <v>24</v>
      </c>
      <c r="I2" t="s">
        <v>25</v>
      </c>
      <c r="J2" t="s">
        <v>26</v>
      </c>
      <c r="K2" t="s">
        <v>27</v>
      </c>
      <c r="L2" t="s">
        <v>0</v>
      </c>
    </row>
    <row r="3" spans="1:15" x14ac:dyDescent="0.25">
      <c r="A3" t="s">
        <v>432</v>
      </c>
      <c r="B3" t="s">
        <v>334</v>
      </c>
      <c r="C3" t="s">
        <v>504</v>
      </c>
      <c r="D3" t="s">
        <v>21</v>
      </c>
      <c r="E3" t="s">
        <v>507</v>
      </c>
      <c r="F3" t="s">
        <v>22</v>
      </c>
      <c r="G3" t="s">
        <v>23</v>
      </c>
      <c r="H3" t="s">
        <v>24</v>
      </c>
      <c r="I3" t="s">
        <v>25</v>
      </c>
      <c r="J3" t="s">
        <v>26</v>
      </c>
      <c r="K3" t="s">
        <v>27</v>
      </c>
      <c r="L3" t="s">
        <v>1</v>
      </c>
      <c r="O3">
        <v>50</v>
      </c>
    </row>
    <row r="4" spans="1:15" x14ac:dyDescent="0.25">
      <c r="A4" t="s">
        <v>432</v>
      </c>
      <c r="B4" t="s">
        <v>334</v>
      </c>
      <c r="C4" t="s">
        <v>504</v>
      </c>
      <c r="D4" t="s">
        <v>21</v>
      </c>
      <c r="E4" t="s">
        <v>507</v>
      </c>
      <c r="F4" t="s">
        <v>22</v>
      </c>
      <c r="G4" t="s">
        <v>23</v>
      </c>
      <c r="H4" t="s">
        <v>24</v>
      </c>
      <c r="I4" t="s">
        <v>25</v>
      </c>
      <c r="J4" t="s">
        <v>26</v>
      </c>
      <c r="K4" t="s">
        <v>27</v>
      </c>
      <c r="L4" t="s">
        <v>2</v>
      </c>
      <c r="O4">
        <v>50</v>
      </c>
    </row>
    <row r="5" spans="1:15" x14ac:dyDescent="0.25">
      <c r="A5" t="s">
        <v>432</v>
      </c>
      <c r="B5" t="s">
        <v>334</v>
      </c>
      <c r="C5" t="s">
        <v>504</v>
      </c>
      <c r="D5" t="s">
        <v>21</v>
      </c>
      <c r="E5" t="s">
        <v>507</v>
      </c>
      <c r="F5" t="s">
        <v>22</v>
      </c>
      <c r="G5" t="s">
        <v>23</v>
      </c>
      <c r="H5" t="s">
        <v>24</v>
      </c>
      <c r="I5" t="s">
        <v>25</v>
      </c>
      <c r="J5" t="s">
        <v>26</v>
      </c>
      <c r="K5" t="s">
        <v>27</v>
      </c>
      <c r="L5" t="s">
        <v>3</v>
      </c>
      <c r="O5">
        <v>50</v>
      </c>
    </row>
    <row r="6" spans="1:15" x14ac:dyDescent="0.25">
      <c r="A6" t="s">
        <v>432</v>
      </c>
      <c r="B6" t="s">
        <v>334</v>
      </c>
      <c r="C6" t="s">
        <v>504</v>
      </c>
      <c r="D6" t="s">
        <v>21</v>
      </c>
      <c r="E6" t="s">
        <v>507</v>
      </c>
      <c r="F6" t="s">
        <v>22</v>
      </c>
      <c r="G6" t="s">
        <v>23</v>
      </c>
      <c r="H6" t="s">
        <v>24</v>
      </c>
      <c r="I6" t="s">
        <v>25</v>
      </c>
      <c r="J6" t="s">
        <v>26</v>
      </c>
      <c r="K6" t="s">
        <v>27</v>
      </c>
      <c r="L6" t="s">
        <v>4</v>
      </c>
      <c r="O6">
        <v>50</v>
      </c>
    </row>
    <row r="7" spans="1:15" x14ac:dyDescent="0.25">
      <c r="A7" t="s">
        <v>432</v>
      </c>
      <c r="B7" t="s">
        <v>334</v>
      </c>
      <c r="C7" t="s">
        <v>504</v>
      </c>
      <c r="D7" t="s">
        <v>21</v>
      </c>
      <c r="E7" t="s">
        <v>507</v>
      </c>
      <c r="F7" t="s">
        <v>22</v>
      </c>
      <c r="G7" t="s">
        <v>23</v>
      </c>
      <c r="H7" t="s">
        <v>24</v>
      </c>
      <c r="I7" t="s">
        <v>25</v>
      </c>
      <c r="J7" t="s">
        <v>26</v>
      </c>
      <c r="K7" t="s">
        <v>27</v>
      </c>
      <c r="L7" t="s">
        <v>5</v>
      </c>
    </row>
    <row r="8" spans="1:15" x14ac:dyDescent="0.25">
      <c r="A8" t="s">
        <v>432</v>
      </c>
      <c r="B8" t="s">
        <v>334</v>
      </c>
      <c r="C8" t="s">
        <v>504</v>
      </c>
      <c r="D8" t="s">
        <v>21</v>
      </c>
      <c r="E8" t="s">
        <v>507</v>
      </c>
      <c r="F8" t="s">
        <v>22</v>
      </c>
      <c r="G8" t="s">
        <v>23</v>
      </c>
      <c r="H8" t="s">
        <v>24</v>
      </c>
      <c r="I8" t="s">
        <v>25</v>
      </c>
      <c r="J8" t="s">
        <v>26</v>
      </c>
      <c r="K8" t="s">
        <v>27</v>
      </c>
      <c r="L8" t="s">
        <v>6</v>
      </c>
      <c r="O8">
        <v>50</v>
      </c>
    </row>
    <row r="9" spans="1:15" x14ac:dyDescent="0.25">
      <c r="A9" t="s">
        <v>432</v>
      </c>
      <c r="B9" t="s">
        <v>334</v>
      </c>
      <c r="C9" t="s">
        <v>504</v>
      </c>
      <c r="D9" t="s">
        <v>21</v>
      </c>
      <c r="E9" t="s">
        <v>507</v>
      </c>
      <c r="F9" t="s">
        <v>22</v>
      </c>
      <c r="G9" t="s">
        <v>23</v>
      </c>
      <c r="H9" t="s">
        <v>24</v>
      </c>
      <c r="I9" t="s">
        <v>25</v>
      </c>
      <c r="J9" t="s">
        <v>26</v>
      </c>
      <c r="K9" t="s">
        <v>27</v>
      </c>
      <c r="L9" t="s">
        <v>7</v>
      </c>
      <c r="O9">
        <v>50</v>
      </c>
    </row>
    <row r="10" spans="1:15" x14ac:dyDescent="0.25">
      <c r="A10" t="s">
        <v>432</v>
      </c>
      <c r="B10" t="s">
        <v>334</v>
      </c>
      <c r="C10" t="s">
        <v>504</v>
      </c>
      <c r="D10" t="s">
        <v>21</v>
      </c>
      <c r="E10" t="s">
        <v>507</v>
      </c>
      <c r="F10" t="s">
        <v>22</v>
      </c>
      <c r="G10" t="s">
        <v>23</v>
      </c>
      <c r="H10" t="s">
        <v>24</v>
      </c>
      <c r="I10" t="s">
        <v>25</v>
      </c>
      <c r="J10" t="s">
        <v>26</v>
      </c>
      <c r="K10" t="s">
        <v>27</v>
      </c>
      <c r="L10" t="s">
        <v>8</v>
      </c>
    </row>
    <row r="11" spans="1:15" x14ac:dyDescent="0.25">
      <c r="A11" t="s">
        <v>432</v>
      </c>
      <c r="B11" t="s">
        <v>334</v>
      </c>
      <c r="C11" t="s">
        <v>504</v>
      </c>
      <c r="D11" t="s">
        <v>21</v>
      </c>
      <c r="E11" t="s">
        <v>507</v>
      </c>
      <c r="F11" t="s">
        <v>22</v>
      </c>
      <c r="G11" t="s">
        <v>23</v>
      </c>
      <c r="H11" t="s">
        <v>24</v>
      </c>
      <c r="I11" t="s">
        <v>25</v>
      </c>
      <c r="J11" t="s">
        <v>26</v>
      </c>
      <c r="K11" t="s">
        <v>27</v>
      </c>
      <c r="L11" t="s">
        <v>9</v>
      </c>
      <c r="O11">
        <v>50</v>
      </c>
    </row>
    <row r="12" spans="1:15" x14ac:dyDescent="0.25">
      <c r="A12" t="s">
        <v>432</v>
      </c>
      <c r="B12" t="s">
        <v>334</v>
      </c>
      <c r="C12" t="s">
        <v>504</v>
      </c>
      <c r="D12" t="s">
        <v>21</v>
      </c>
      <c r="E12" t="s">
        <v>507</v>
      </c>
      <c r="F12" t="s">
        <v>22</v>
      </c>
      <c r="G12" t="s">
        <v>23</v>
      </c>
      <c r="H12" t="s">
        <v>28</v>
      </c>
      <c r="I12" t="s">
        <v>29</v>
      </c>
      <c r="J12" t="s">
        <v>30</v>
      </c>
      <c r="K12" t="s">
        <v>31</v>
      </c>
      <c r="L12" t="s">
        <v>0</v>
      </c>
    </row>
    <row r="13" spans="1:15" x14ac:dyDescent="0.25">
      <c r="A13" t="s">
        <v>432</v>
      </c>
      <c r="B13" t="s">
        <v>334</v>
      </c>
      <c r="C13" t="s">
        <v>504</v>
      </c>
      <c r="D13" t="s">
        <v>21</v>
      </c>
      <c r="E13" t="s">
        <v>507</v>
      </c>
      <c r="F13" t="s">
        <v>22</v>
      </c>
      <c r="G13" t="s">
        <v>23</v>
      </c>
      <c r="H13" t="s">
        <v>28</v>
      </c>
      <c r="I13" t="s">
        <v>29</v>
      </c>
      <c r="J13" t="s">
        <v>30</v>
      </c>
      <c r="K13" t="s">
        <v>31</v>
      </c>
      <c r="L13" t="s">
        <v>1</v>
      </c>
    </row>
    <row r="14" spans="1:15" x14ac:dyDescent="0.25">
      <c r="A14" t="s">
        <v>432</v>
      </c>
      <c r="B14" t="s">
        <v>334</v>
      </c>
      <c r="C14" t="s">
        <v>504</v>
      </c>
      <c r="D14" t="s">
        <v>21</v>
      </c>
      <c r="E14" t="s">
        <v>507</v>
      </c>
      <c r="F14" t="s">
        <v>22</v>
      </c>
      <c r="G14" t="s">
        <v>23</v>
      </c>
      <c r="H14" t="s">
        <v>28</v>
      </c>
      <c r="I14" t="s">
        <v>29</v>
      </c>
      <c r="J14" t="s">
        <v>30</v>
      </c>
      <c r="K14" t="s">
        <v>31</v>
      </c>
      <c r="L14" t="s">
        <v>2</v>
      </c>
    </row>
    <row r="15" spans="1:15" x14ac:dyDescent="0.25">
      <c r="A15" t="s">
        <v>432</v>
      </c>
      <c r="B15" t="s">
        <v>334</v>
      </c>
      <c r="C15" t="s">
        <v>504</v>
      </c>
      <c r="D15" t="s">
        <v>21</v>
      </c>
      <c r="E15" t="s">
        <v>507</v>
      </c>
      <c r="F15" t="s">
        <v>22</v>
      </c>
      <c r="G15" t="s">
        <v>23</v>
      </c>
      <c r="H15" t="s">
        <v>28</v>
      </c>
      <c r="I15" t="s">
        <v>29</v>
      </c>
      <c r="J15" t="s">
        <v>30</v>
      </c>
      <c r="K15" t="s">
        <v>31</v>
      </c>
      <c r="L15" t="s">
        <v>3</v>
      </c>
      <c r="O15">
        <v>6</v>
      </c>
    </row>
    <row r="16" spans="1:15" x14ac:dyDescent="0.25">
      <c r="A16" t="s">
        <v>432</v>
      </c>
      <c r="B16" t="s">
        <v>334</v>
      </c>
      <c r="C16" t="s">
        <v>504</v>
      </c>
      <c r="D16" t="s">
        <v>21</v>
      </c>
      <c r="E16" t="s">
        <v>507</v>
      </c>
      <c r="F16" t="s">
        <v>22</v>
      </c>
      <c r="G16" t="s">
        <v>23</v>
      </c>
      <c r="H16" t="s">
        <v>28</v>
      </c>
      <c r="I16" t="s">
        <v>29</v>
      </c>
      <c r="J16" t="s">
        <v>30</v>
      </c>
      <c r="K16" t="s">
        <v>31</v>
      </c>
      <c r="L16" t="s">
        <v>4</v>
      </c>
    </row>
    <row r="17" spans="1:15" x14ac:dyDescent="0.25">
      <c r="A17" t="s">
        <v>432</v>
      </c>
      <c r="B17" t="s">
        <v>334</v>
      </c>
      <c r="C17" t="s">
        <v>504</v>
      </c>
      <c r="D17" t="s">
        <v>21</v>
      </c>
      <c r="E17" t="s">
        <v>507</v>
      </c>
      <c r="F17" t="s">
        <v>22</v>
      </c>
      <c r="G17" t="s">
        <v>23</v>
      </c>
      <c r="H17" t="s">
        <v>28</v>
      </c>
      <c r="I17" t="s">
        <v>29</v>
      </c>
      <c r="J17" t="s">
        <v>30</v>
      </c>
      <c r="K17" t="s">
        <v>31</v>
      </c>
      <c r="L17" t="s">
        <v>5</v>
      </c>
    </row>
    <row r="18" spans="1:15" x14ac:dyDescent="0.25">
      <c r="A18" t="s">
        <v>432</v>
      </c>
      <c r="B18" t="s">
        <v>334</v>
      </c>
      <c r="C18" t="s">
        <v>504</v>
      </c>
      <c r="D18" t="s">
        <v>21</v>
      </c>
      <c r="E18" t="s">
        <v>507</v>
      </c>
      <c r="F18" t="s">
        <v>22</v>
      </c>
      <c r="G18" t="s">
        <v>23</v>
      </c>
      <c r="H18" t="s">
        <v>28</v>
      </c>
      <c r="I18" t="s">
        <v>29</v>
      </c>
      <c r="J18" t="s">
        <v>30</v>
      </c>
      <c r="K18" t="s">
        <v>31</v>
      </c>
      <c r="L18" t="s">
        <v>6</v>
      </c>
      <c r="O18">
        <v>3</v>
      </c>
    </row>
    <row r="19" spans="1:15" x14ac:dyDescent="0.25">
      <c r="A19" t="s">
        <v>432</v>
      </c>
      <c r="B19" t="s">
        <v>334</v>
      </c>
      <c r="C19" t="s">
        <v>504</v>
      </c>
      <c r="D19" t="s">
        <v>21</v>
      </c>
      <c r="E19" t="s">
        <v>507</v>
      </c>
      <c r="F19" t="s">
        <v>22</v>
      </c>
      <c r="G19" t="s">
        <v>23</v>
      </c>
      <c r="H19" t="s">
        <v>28</v>
      </c>
      <c r="I19" t="s">
        <v>29</v>
      </c>
      <c r="J19" t="s">
        <v>30</v>
      </c>
      <c r="K19" t="s">
        <v>31</v>
      </c>
      <c r="L19" t="s">
        <v>7</v>
      </c>
    </row>
    <row r="20" spans="1:15" x14ac:dyDescent="0.25">
      <c r="A20" t="s">
        <v>432</v>
      </c>
      <c r="B20" t="s">
        <v>334</v>
      </c>
      <c r="C20" t="s">
        <v>504</v>
      </c>
      <c r="D20" t="s">
        <v>21</v>
      </c>
      <c r="E20" t="s">
        <v>507</v>
      </c>
      <c r="F20" t="s">
        <v>22</v>
      </c>
      <c r="G20" t="s">
        <v>23</v>
      </c>
      <c r="H20" t="s">
        <v>28</v>
      </c>
      <c r="I20" t="s">
        <v>29</v>
      </c>
      <c r="J20" t="s">
        <v>30</v>
      </c>
      <c r="K20" t="s">
        <v>31</v>
      </c>
      <c r="L20" t="s">
        <v>8</v>
      </c>
    </row>
    <row r="21" spans="1:15" x14ac:dyDescent="0.25">
      <c r="A21" t="s">
        <v>432</v>
      </c>
      <c r="B21" t="s">
        <v>334</v>
      </c>
      <c r="C21" t="s">
        <v>504</v>
      </c>
      <c r="D21" t="s">
        <v>21</v>
      </c>
      <c r="E21" t="s">
        <v>507</v>
      </c>
      <c r="F21" t="s">
        <v>22</v>
      </c>
      <c r="G21" t="s">
        <v>23</v>
      </c>
      <c r="H21" t="s">
        <v>28</v>
      </c>
      <c r="I21" t="s">
        <v>29</v>
      </c>
      <c r="J21" t="s">
        <v>30</v>
      </c>
      <c r="K21" t="s">
        <v>31</v>
      </c>
      <c r="L21" t="s">
        <v>9</v>
      </c>
      <c r="O21">
        <v>3</v>
      </c>
    </row>
    <row r="22" spans="1:15" x14ac:dyDescent="0.25">
      <c r="A22" t="s">
        <v>432</v>
      </c>
      <c r="B22" t="s">
        <v>334</v>
      </c>
      <c r="C22" t="s">
        <v>504</v>
      </c>
      <c r="D22" t="s">
        <v>21</v>
      </c>
      <c r="E22" t="s">
        <v>507</v>
      </c>
      <c r="F22" t="s">
        <v>22</v>
      </c>
      <c r="G22" t="s">
        <v>23</v>
      </c>
      <c r="H22" t="s">
        <v>28</v>
      </c>
      <c r="I22" t="s">
        <v>29</v>
      </c>
      <c r="J22" t="s">
        <v>32</v>
      </c>
      <c r="K22" t="s">
        <v>33</v>
      </c>
      <c r="L22" t="s">
        <v>0</v>
      </c>
    </row>
    <row r="23" spans="1:15" x14ac:dyDescent="0.25">
      <c r="A23" t="s">
        <v>432</v>
      </c>
      <c r="B23" t="s">
        <v>334</v>
      </c>
      <c r="C23" t="s">
        <v>504</v>
      </c>
      <c r="D23" t="s">
        <v>21</v>
      </c>
      <c r="E23" t="s">
        <v>507</v>
      </c>
      <c r="F23" t="s">
        <v>22</v>
      </c>
      <c r="G23" t="s">
        <v>23</v>
      </c>
      <c r="H23" t="s">
        <v>28</v>
      </c>
      <c r="I23" t="s">
        <v>29</v>
      </c>
      <c r="J23" t="s">
        <v>32</v>
      </c>
      <c r="K23" t="s">
        <v>33</v>
      </c>
      <c r="L23" t="s">
        <v>1</v>
      </c>
    </row>
    <row r="24" spans="1:15" x14ac:dyDescent="0.25">
      <c r="A24" t="s">
        <v>432</v>
      </c>
      <c r="B24" t="s">
        <v>334</v>
      </c>
      <c r="C24" t="s">
        <v>504</v>
      </c>
      <c r="D24" t="s">
        <v>21</v>
      </c>
      <c r="E24" t="s">
        <v>507</v>
      </c>
      <c r="F24" t="s">
        <v>22</v>
      </c>
      <c r="G24" t="s">
        <v>23</v>
      </c>
      <c r="H24" t="s">
        <v>28</v>
      </c>
      <c r="I24" t="s">
        <v>29</v>
      </c>
      <c r="J24" t="s">
        <v>32</v>
      </c>
      <c r="K24" t="s">
        <v>33</v>
      </c>
      <c r="L24" t="s">
        <v>2</v>
      </c>
    </row>
    <row r="25" spans="1:15" x14ac:dyDescent="0.25">
      <c r="A25" t="s">
        <v>432</v>
      </c>
      <c r="B25" t="s">
        <v>334</v>
      </c>
      <c r="C25" t="s">
        <v>504</v>
      </c>
      <c r="D25" t="s">
        <v>21</v>
      </c>
      <c r="E25" t="s">
        <v>507</v>
      </c>
      <c r="F25" t="s">
        <v>22</v>
      </c>
      <c r="G25" t="s">
        <v>23</v>
      </c>
      <c r="H25" t="s">
        <v>28</v>
      </c>
      <c r="I25" t="s">
        <v>29</v>
      </c>
      <c r="J25" t="s">
        <v>32</v>
      </c>
      <c r="K25" t="s">
        <v>33</v>
      </c>
      <c r="L25" t="s">
        <v>3</v>
      </c>
      <c r="O25">
        <v>2</v>
      </c>
    </row>
    <row r="26" spans="1:15" x14ac:dyDescent="0.25">
      <c r="A26" t="s">
        <v>432</v>
      </c>
      <c r="B26" t="s">
        <v>334</v>
      </c>
      <c r="C26" t="s">
        <v>504</v>
      </c>
      <c r="D26" t="s">
        <v>21</v>
      </c>
      <c r="E26" t="s">
        <v>507</v>
      </c>
      <c r="F26" t="s">
        <v>22</v>
      </c>
      <c r="G26" t="s">
        <v>23</v>
      </c>
      <c r="H26" t="s">
        <v>28</v>
      </c>
      <c r="I26" t="s">
        <v>29</v>
      </c>
      <c r="J26" t="s">
        <v>32</v>
      </c>
      <c r="K26" t="s">
        <v>33</v>
      </c>
      <c r="L26" t="s">
        <v>4</v>
      </c>
    </row>
    <row r="27" spans="1:15" x14ac:dyDescent="0.25">
      <c r="A27" t="s">
        <v>432</v>
      </c>
      <c r="B27" t="s">
        <v>334</v>
      </c>
      <c r="C27" t="s">
        <v>504</v>
      </c>
      <c r="D27" t="s">
        <v>21</v>
      </c>
      <c r="E27" t="s">
        <v>507</v>
      </c>
      <c r="F27" t="s">
        <v>22</v>
      </c>
      <c r="G27" t="s">
        <v>23</v>
      </c>
      <c r="H27" t="s">
        <v>28</v>
      </c>
      <c r="I27" t="s">
        <v>29</v>
      </c>
      <c r="J27" t="s">
        <v>32</v>
      </c>
      <c r="K27" t="s">
        <v>33</v>
      </c>
      <c r="L27" t="s">
        <v>5</v>
      </c>
    </row>
    <row r="28" spans="1:15" x14ac:dyDescent="0.25">
      <c r="A28" t="s">
        <v>432</v>
      </c>
      <c r="B28" t="s">
        <v>334</v>
      </c>
      <c r="C28" t="s">
        <v>504</v>
      </c>
      <c r="D28" t="s">
        <v>21</v>
      </c>
      <c r="E28" t="s">
        <v>507</v>
      </c>
      <c r="F28" t="s">
        <v>22</v>
      </c>
      <c r="G28" t="s">
        <v>23</v>
      </c>
      <c r="H28" t="s">
        <v>28</v>
      </c>
      <c r="I28" t="s">
        <v>29</v>
      </c>
      <c r="J28" t="s">
        <v>32</v>
      </c>
      <c r="K28" t="s">
        <v>33</v>
      </c>
      <c r="L28" t="s">
        <v>6</v>
      </c>
      <c r="O28">
        <v>2</v>
      </c>
    </row>
    <row r="29" spans="1:15" x14ac:dyDescent="0.25">
      <c r="A29" t="s">
        <v>432</v>
      </c>
      <c r="B29" t="s">
        <v>334</v>
      </c>
      <c r="C29" t="s">
        <v>504</v>
      </c>
      <c r="D29" t="s">
        <v>21</v>
      </c>
      <c r="E29" t="s">
        <v>507</v>
      </c>
      <c r="F29" t="s">
        <v>22</v>
      </c>
      <c r="G29" t="s">
        <v>23</v>
      </c>
      <c r="H29" t="s">
        <v>28</v>
      </c>
      <c r="I29" t="s">
        <v>29</v>
      </c>
      <c r="J29" t="s">
        <v>32</v>
      </c>
      <c r="K29" t="s">
        <v>33</v>
      </c>
      <c r="L29" t="s">
        <v>7</v>
      </c>
    </row>
    <row r="30" spans="1:15" x14ac:dyDescent="0.25">
      <c r="A30" t="s">
        <v>432</v>
      </c>
      <c r="B30" t="s">
        <v>334</v>
      </c>
      <c r="C30" t="s">
        <v>504</v>
      </c>
      <c r="D30" t="s">
        <v>21</v>
      </c>
      <c r="E30" t="s">
        <v>507</v>
      </c>
      <c r="F30" t="s">
        <v>22</v>
      </c>
      <c r="G30" t="s">
        <v>23</v>
      </c>
      <c r="H30" t="s">
        <v>28</v>
      </c>
      <c r="I30" t="s">
        <v>29</v>
      </c>
      <c r="J30" t="s">
        <v>32</v>
      </c>
      <c r="K30" t="s">
        <v>33</v>
      </c>
      <c r="L30" t="s">
        <v>8</v>
      </c>
    </row>
    <row r="31" spans="1:15" x14ac:dyDescent="0.25">
      <c r="A31" t="s">
        <v>432</v>
      </c>
      <c r="B31" t="s">
        <v>334</v>
      </c>
      <c r="C31" t="s">
        <v>504</v>
      </c>
      <c r="D31" t="s">
        <v>21</v>
      </c>
      <c r="E31" t="s">
        <v>507</v>
      </c>
      <c r="F31" t="s">
        <v>22</v>
      </c>
      <c r="G31" t="s">
        <v>23</v>
      </c>
      <c r="H31" t="s">
        <v>28</v>
      </c>
      <c r="I31" t="s">
        <v>29</v>
      </c>
      <c r="J31" t="s">
        <v>32</v>
      </c>
      <c r="K31" t="s">
        <v>33</v>
      </c>
      <c r="L31" t="s">
        <v>9</v>
      </c>
      <c r="O31">
        <v>2</v>
      </c>
    </row>
    <row r="32" spans="1:15" x14ac:dyDescent="0.25">
      <c r="A32" t="s">
        <v>432</v>
      </c>
      <c r="B32" t="s">
        <v>334</v>
      </c>
      <c r="C32" t="s">
        <v>504</v>
      </c>
      <c r="D32" t="s">
        <v>21</v>
      </c>
      <c r="E32" t="s">
        <v>507</v>
      </c>
      <c r="F32" t="s">
        <v>34</v>
      </c>
      <c r="G32" t="s">
        <v>35</v>
      </c>
      <c r="H32" t="s">
        <v>36</v>
      </c>
      <c r="I32" t="s">
        <v>37</v>
      </c>
      <c r="J32" t="s">
        <v>38</v>
      </c>
      <c r="K32" t="s">
        <v>437</v>
      </c>
      <c r="L32" t="s">
        <v>0</v>
      </c>
      <c r="M32">
        <v>12036</v>
      </c>
      <c r="N32">
        <v>11564</v>
      </c>
      <c r="O32">
        <v>23600</v>
      </c>
    </row>
    <row r="33" spans="1:15" x14ac:dyDescent="0.25">
      <c r="A33" t="s">
        <v>432</v>
      </c>
      <c r="B33" t="s">
        <v>334</v>
      </c>
      <c r="C33" t="s">
        <v>504</v>
      </c>
      <c r="D33" t="s">
        <v>21</v>
      </c>
      <c r="E33" t="s">
        <v>507</v>
      </c>
      <c r="F33" t="s">
        <v>34</v>
      </c>
      <c r="G33" t="s">
        <v>35</v>
      </c>
      <c r="H33" t="s">
        <v>36</v>
      </c>
      <c r="I33" t="s">
        <v>37</v>
      </c>
      <c r="J33" t="s">
        <v>38</v>
      </c>
      <c r="K33" t="s">
        <v>437</v>
      </c>
      <c r="L33" t="s">
        <v>1</v>
      </c>
      <c r="M33">
        <v>15532</v>
      </c>
      <c r="N33">
        <v>14922</v>
      </c>
      <c r="O33">
        <v>30454</v>
      </c>
    </row>
    <row r="34" spans="1:15" x14ac:dyDescent="0.25">
      <c r="A34" t="s">
        <v>432</v>
      </c>
      <c r="B34" t="s">
        <v>334</v>
      </c>
      <c r="C34" t="s">
        <v>504</v>
      </c>
      <c r="D34" t="s">
        <v>21</v>
      </c>
      <c r="E34" t="s">
        <v>507</v>
      </c>
      <c r="F34" t="s">
        <v>34</v>
      </c>
      <c r="G34" t="s">
        <v>35</v>
      </c>
      <c r="H34" t="s">
        <v>36</v>
      </c>
      <c r="I34" t="s">
        <v>37</v>
      </c>
      <c r="J34" t="s">
        <v>38</v>
      </c>
      <c r="K34" t="s">
        <v>437</v>
      </c>
      <c r="L34" t="s">
        <v>2</v>
      </c>
      <c r="M34">
        <v>17952</v>
      </c>
      <c r="N34">
        <v>17248</v>
      </c>
      <c r="O34">
        <v>35200</v>
      </c>
    </row>
    <row r="35" spans="1:15" x14ac:dyDescent="0.25">
      <c r="A35" t="s">
        <v>432</v>
      </c>
      <c r="B35" t="s">
        <v>334</v>
      </c>
      <c r="C35" t="s">
        <v>504</v>
      </c>
      <c r="D35" t="s">
        <v>21</v>
      </c>
      <c r="E35" t="s">
        <v>507</v>
      </c>
      <c r="F35" t="s">
        <v>34</v>
      </c>
      <c r="G35" t="s">
        <v>35</v>
      </c>
      <c r="H35" t="s">
        <v>36</v>
      </c>
      <c r="I35" t="s">
        <v>37</v>
      </c>
      <c r="J35" t="s">
        <v>38</v>
      </c>
      <c r="K35" t="s">
        <v>437</v>
      </c>
      <c r="L35" t="s">
        <v>3</v>
      </c>
      <c r="M35">
        <v>26520</v>
      </c>
      <c r="N35">
        <v>25480</v>
      </c>
      <c r="O35">
        <v>52000</v>
      </c>
    </row>
    <row r="36" spans="1:15" x14ac:dyDescent="0.25">
      <c r="A36" t="s">
        <v>432</v>
      </c>
      <c r="B36" t="s">
        <v>334</v>
      </c>
      <c r="C36" t="s">
        <v>504</v>
      </c>
      <c r="D36" t="s">
        <v>21</v>
      </c>
      <c r="E36" t="s">
        <v>507</v>
      </c>
      <c r="F36" t="s">
        <v>34</v>
      </c>
      <c r="G36" t="s">
        <v>35</v>
      </c>
      <c r="H36" t="s">
        <v>36</v>
      </c>
      <c r="I36" t="s">
        <v>37</v>
      </c>
      <c r="J36" t="s">
        <v>38</v>
      </c>
      <c r="K36" t="s">
        <v>437</v>
      </c>
      <c r="L36" t="s">
        <v>4</v>
      </c>
      <c r="M36">
        <v>34400</v>
      </c>
      <c r="N36">
        <v>33051</v>
      </c>
      <c r="O36">
        <v>67451</v>
      </c>
    </row>
    <row r="37" spans="1:15" x14ac:dyDescent="0.25">
      <c r="A37" t="s">
        <v>432</v>
      </c>
      <c r="B37" t="s">
        <v>334</v>
      </c>
      <c r="C37" t="s">
        <v>504</v>
      </c>
      <c r="D37" t="s">
        <v>21</v>
      </c>
      <c r="E37" t="s">
        <v>507</v>
      </c>
      <c r="F37" t="s">
        <v>34</v>
      </c>
      <c r="G37" t="s">
        <v>35</v>
      </c>
      <c r="H37" t="s">
        <v>36</v>
      </c>
      <c r="I37" t="s">
        <v>37</v>
      </c>
      <c r="J37" t="s">
        <v>38</v>
      </c>
      <c r="K37" t="s">
        <v>437</v>
      </c>
      <c r="L37" t="s">
        <v>5</v>
      </c>
      <c r="M37">
        <v>22117</v>
      </c>
      <c r="N37">
        <v>21249</v>
      </c>
      <c r="O37">
        <v>43366</v>
      </c>
    </row>
    <row r="38" spans="1:15" x14ac:dyDescent="0.25">
      <c r="A38" t="s">
        <v>432</v>
      </c>
      <c r="B38" t="s">
        <v>334</v>
      </c>
      <c r="C38" t="s">
        <v>504</v>
      </c>
      <c r="D38" t="s">
        <v>21</v>
      </c>
      <c r="E38" t="s">
        <v>507</v>
      </c>
      <c r="F38" t="s">
        <v>34</v>
      </c>
      <c r="G38" t="s">
        <v>35</v>
      </c>
      <c r="H38" t="s">
        <v>36</v>
      </c>
      <c r="I38" t="s">
        <v>37</v>
      </c>
      <c r="J38" t="s">
        <v>38</v>
      </c>
      <c r="K38" t="s">
        <v>437</v>
      </c>
      <c r="L38" t="s">
        <v>6</v>
      </c>
      <c r="M38">
        <v>78084</v>
      </c>
      <c r="N38">
        <v>75021</v>
      </c>
      <c r="O38">
        <v>153105</v>
      </c>
    </row>
    <row r="39" spans="1:15" x14ac:dyDescent="0.25">
      <c r="A39" t="s">
        <v>432</v>
      </c>
      <c r="B39" t="s">
        <v>334</v>
      </c>
      <c r="C39" t="s">
        <v>504</v>
      </c>
      <c r="D39" t="s">
        <v>21</v>
      </c>
      <c r="E39" t="s">
        <v>507</v>
      </c>
      <c r="F39" t="s">
        <v>34</v>
      </c>
      <c r="G39" t="s">
        <v>35</v>
      </c>
      <c r="H39" t="s">
        <v>36</v>
      </c>
      <c r="I39" t="s">
        <v>37</v>
      </c>
      <c r="J39" t="s">
        <v>38</v>
      </c>
      <c r="K39" t="s">
        <v>437</v>
      </c>
      <c r="L39" t="s">
        <v>7</v>
      </c>
      <c r="M39">
        <v>10689</v>
      </c>
      <c r="N39">
        <v>10270</v>
      </c>
      <c r="O39">
        <v>20959</v>
      </c>
    </row>
    <row r="40" spans="1:15" x14ac:dyDescent="0.25">
      <c r="A40" t="s">
        <v>432</v>
      </c>
      <c r="B40" t="s">
        <v>334</v>
      </c>
      <c r="C40" t="s">
        <v>504</v>
      </c>
      <c r="D40" t="s">
        <v>21</v>
      </c>
      <c r="E40" t="s">
        <v>507</v>
      </c>
      <c r="F40" t="s">
        <v>34</v>
      </c>
      <c r="G40" t="s">
        <v>35</v>
      </c>
      <c r="H40" t="s">
        <v>36</v>
      </c>
      <c r="I40" t="s">
        <v>37</v>
      </c>
      <c r="J40" t="s">
        <v>38</v>
      </c>
      <c r="K40" t="s">
        <v>437</v>
      </c>
      <c r="L40" t="s">
        <v>8</v>
      </c>
      <c r="M40">
        <v>1259</v>
      </c>
      <c r="N40">
        <v>1209</v>
      </c>
      <c r="O40">
        <v>2468</v>
      </c>
    </row>
    <row r="41" spans="1:15" x14ac:dyDescent="0.25">
      <c r="A41" t="s">
        <v>432</v>
      </c>
      <c r="B41" t="s">
        <v>334</v>
      </c>
      <c r="C41" t="s">
        <v>504</v>
      </c>
      <c r="D41" t="s">
        <v>21</v>
      </c>
      <c r="E41" t="s">
        <v>507</v>
      </c>
      <c r="F41" t="s">
        <v>34</v>
      </c>
      <c r="G41" t="s">
        <v>35</v>
      </c>
      <c r="H41" t="s">
        <v>36</v>
      </c>
      <c r="I41" t="s">
        <v>37</v>
      </c>
      <c r="J41" t="s">
        <v>38</v>
      </c>
      <c r="K41" t="s">
        <v>437</v>
      </c>
      <c r="L41" t="s">
        <v>9</v>
      </c>
      <c r="M41">
        <v>53241</v>
      </c>
      <c r="N41">
        <v>51154</v>
      </c>
      <c r="O41">
        <v>104395</v>
      </c>
    </row>
    <row r="42" spans="1:15" x14ac:dyDescent="0.25">
      <c r="A42" t="s">
        <v>432</v>
      </c>
      <c r="B42" t="s">
        <v>334</v>
      </c>
      <c r="C42" t="s">
        <v>504</v>
      </c>
      <c r="D42" t="s">
        <v>21</v>
      </c>
      <c r="E42" t="s">
        <v>507</v>
      </c>
      <c r="F42" t="s">
        <v>39</v>
      </c>
      <c r="G42" t="s">
        <v>40</v>
      </c>
      <c r="H42" t="s">
        <v>41</v>
      </c>
      <c r="I42" t="s">
        <v>42</v>
      </c>
      <c r="J42" t="s">
        <v>43</v>
      </c>
      <c r="K42" t="s">
        <v>438</v>
      </c>
      <c r="L42" t="s">
        <v>0</v>
      </c>
      <c r="M42">
        <v>2515</v>
      </c>
      <c r="N42">
        <v>2382</v>
      </c>
      <c r="O42">
        <v>4897</v>
      </c>
    </row>
    <row r="43" spans="1:15" x14ac:dyDescent="0.25">
      <c r="A43" t="s">
        <v>432</v>
      </c>
      <c r="B43" t="s">
        <v>334</v>
      </c>
      <c r="C43" t="s">
        <v>504</v>
      </c>
      <c r="D43" t="s">
        <v>21</v>
      </c>
      <c r="E43" t="s">
        <v>507</v>
      </c>
      <c r="F43" t="s">
        <v>39</v>
      </c>
      <c r="G43" t="s">
        <v>40</v>
      </c>
      <c r="H43" t="s">
        <v>41</v>
      </c>
      <c r="I43" t="s">
        <v>42</v>
      </c>
      <c r="J43" t="s">
        <v>43</v>
      </c>
      <c r="K43" t="s">
        <v>438</v>
      </c>
      <c r="L43" t="s">
        <v>1</v>
      </c>
      <c r="M43">
        <v>3166</v>
      </c>
      <c r="N43">
        <v>2488</v>
      </c>
      <c r="O43">
        <v>5654</v>
      </c>
    </row>
    <row r="44" spans="1:15" x14ac:dyDescent="0.25">
      <c r="A44" t="s">
        <v>432</v>
      </c>
      <c r="B44" t="s">
        <v>334</v>
      </c>
      <c r="C44" t="s">
        <v>504</v>
      </c>
      <c r="D44" t="s">
        <v>21</v>
      </c>
      <c r="E44" t="s">
        <v>507</v>
      </c>
      <c r="F44" t="s">
        <v>39</v>
      </c>
      <c r="G44" t="s">
        <v>40</v>
      </c>
      <c r="H44" t="s">
        <v>41</v>
      </c>
      <c r="I44" t="s">
        <v>42</v>
      </c>
      <c r="J44" t="s">
        <v>43</v>
      </c>
      <c r="K44" t="s">
        <v>438</v>
      </c>
      <c r="L44" t="s">
        <v>2</v>
      </c>
    </row>
    <row r="45" spans="1:15" x14ac:dyDescent="0.25">
      <c r="A45" t="s">
        <v>432</v>
      </c>
      <c r="B45" t="s">
        <v>334</v>
      </c>
      <c r="C45" t="s">
        <v>504</v>
      </c>
      <c r="D45" t="s">
        <v>21</v>
      </c>
      <c r="E45" t="s">
        <v>507</v>
      </c>
      <c r="F45" t="s">
        <v>39</v>
      </c>
      <c r="G45" t="s">
        <v>40</v>
      </c>
      <c r="H45" t="s">
        <v>41</v>
      </c>
      <c r="I45" t="s">
        <v>42</v>
      </c>
      <c r="J45" t="s">
        <v>43</v>
      </c>
      <c r="K45" t="s">
        <v>438</v>
      </c>
      <c r="L45" t="s">
        <v>3</v>
      </c>
      <c r="M45">
        <v>214180</v>
      </c>
      <c r="N45">
        <v>219145</v>
      </c>
      <c r="O45">
        <v>433325</v>
      </c>
    </row>
    <row r="46" spans="1:15" x14ac:dyDescent="0.25">
      <c r="A46" t="s">
        <v>432</v>
      </c>
      <c r="B46" t="s">
        <v>334</v>
      </c>
      <c r="C46" t="s">
        <v>504</v>
      </c>
      <c r="D46" t="s">
        <v>21</v>
      </c>
      <c r="E46" t="s">
        <v>507</v>
      </c>
      <c r="F46" t="s">
        <v>39</v>
      </c>
      <c r="G46" t="s">
        <v>40</v>
      </c>
      <c r="H46" t="s">
        <v>41</v>
      </c>
      <c r="I46" t="s">
        <v>42</v>
      </c>
      <c r="J46" t="s">
        <v>43</v>
      </c>
      <c r="K46" t="s">
        <v>438</v>
      </c>
      <c r="L46" t="s">
        <v>4</v>
      </c>
      <c r="M46">
        <v>15572</v>
      </c>
      <c r="N46">
        <v>15763</v>
      </c>
      <c r="O46">
        <v>31335</v>
      </c>
    </row>
    <row r="47" spans="1:15" x14ac:dyDescent="0.25">
      <c r="A47" t="s">
        <v>432</v>
      </c>
      <c r="B47" t="s">
        <v>334</v>
      </c>
      <c r="C47" t="s">
        <v>504</v>
      </c>
      <c r="D47" t="s">
        <v>21</v>
      </c>
      <c r="E47" t="s">
        <v>507</v>
      </c>
      <c r="F47" t="s">
        <v>39</v>
      </c>
      <c r="G47" t="s">
        <v>40</v>
      </c>
      <c r="H47" t="s">
        <v>41</v>
      </c>
      <c r="I47" t="s">
        <v>42</v>
      </c>
      <c r="J47" t="s">
        <v>43</v>
      </c>
      <c r="K47" t="s">
        <v>438</v>
      </c>
      <c r="L47" t="s">
        <v>5</v>
      </c>
    </row>
    <row r="48" spans="1:15" x14ac:dyDescent="0.25">
      <c r="A48" t="s">
        <v>432</v>
      </c>
      <c r="B48" t="s">
        <v>334</v>
      </c>
      <c r="C48" t="s">
        <v>504</v>
      </c>
      <c r="D48" t="s">
        <v>21</v>
      </c>
      <c r="E48" t="s">
        <v>507</v>
      </c>
      <c r="F48" t="s">
        <v>39</v>
      </c>
      <c r="G48" t="s">
        <v>40</v>
      </c>
      <c r="H48" t="s">
        <v>41</v>
      </c>
      <c r="I48" t="s">
        <v>42</v>
      </c>
      <c r="J48" t="s">
        <v>43</v>
      </c>
      <c r="K48" t="s">
        <v>438</v>
      </c>
      <c r="L48" t="s">
        <v>6</v>
      </c>
      <c r="M48">
        <v>182408</v>
      </c>
      <c r="N48">
        <v>170180</v>
      </c>
      <c r="O48">
        <v>352588</v>
      </c>
    </row>
    <row r="49" spans="1:15" x14ac:dyDescent="0.25">
      <c r="A49" t="s">
        <v>432</v>
      </c>
      <c r="B49" t="s">
        <v>334</v>
      </c>
      <c r="C49" t="s">
        <v>504</v>
      </c>
      <c r="D49" t="s">
        <v>21</v>
      </c>
      <c r="E49" t="s">
        <v>507</v>
      </c>
      <c r="F49" t="s">
        <v>39</v>
      </c>
      <c r="G49" t="s">
        <v>40</v>
      </c>
      <c r="H49" t="s">
        <v>41</v>
      </c>
      <c r="I49" t="s">
        <v>42</v>
      </c>
      <c r="J49" t="s">
        <v>43</v>
      </c>
      <c r="K49" t="s">
        <v>438</v>
      </c>
      <c r="L49" t="s">
        <v>7</v>
      </c>
      <c r="M49">
        <v>30935</v>
      </c>
      <c r="N49">
        <v>22262</v>
      </c>
      <c r="O49">
        <v>53197</v>
      </c>
    </row>
    <row r="50" spans="1:15" x14ac:dyDescent="0.25">
      <c r="A50" t="s">
        <v>432</v>
      </c>
      <c r="B50" t="s">
        <v>334</v>
      </c>
      <c r="C50" t="s">
        <v>504</v>
      </c>
      <c r="D50" t="s">
        <v>21</v>
      </c>
      <c r="E50" t="s">
        <v>507</v>
      </c>
      <c r="F50" t="s">
        <v>39</v>
      </c>
      <c r="G50" t="s">
        <v>40</v>
      </c>
      <c r="H50" t="s">
        <v>41</v>
      </c>
      <c r="I50" t="s">
        <v>42</v>
      </c>
      <c r="J50" t="s">
        <v>43</v>
      </c>
      <c r="K50" t="s">
        <v>438</v>
      </c>
      <c r="L50" t="s">
        <v>8</v>
      </c>
    </row>
    <row r="51" spans="1:15" x14ac:dyDescent="0.25">
      <c r="A51" t="s">
        <v>432</v>
      </c>
      <c r="B51" t="s">
        <v>334</v>
      </c>
      <c r="C51" t="s">
        <v>504</v>
      </c>
      <c r="D51" t="s">
        <v>21</v>
      </c>
      <c r="E51" t="s">
        <v>507</v>
      </c>
      <c r="F51" t="s">
        <v>39</v>
      </c>
      <c r="G51" t="s">
        <v>40</v>
      </c>
      <c r="H51" t="s">
        <v>41</v>
      </c>
      <c r="I51" t="s">
        <v>42</v>
      </c>
      <c r="J51" t="s">
        <v>43</v>
      </c>
      <c r="K51" t="s">
        <v>438</v>
      </c>
      <c r="L51" t="s">
        <v>9</v>
      </c>
      <c r="M51">
        <v>188785</v>
      </c>
      <c r="N51">
        <v>189702</v>
      </c>
      <c r="O51">
        <v>378487</v>
      </c>
    </row>
    <row r="52" spans="1:15" x14ac:dyDescent="0.25">
      <c r="A52" t="s">
        <v>432</v>
      </c>
      <c r="B52" t="s">
        <v>334</v>
      </c>
      <c r="C52" t="s">
        <v>504</v>
      </c>
      <c r="D52" t="s">
        <v>21</v>
      </c>
      <c r="E52" t="s">
        <v>507</v>
      </c>
      <c r="F52" t="s">
        <v>39</v>
      </c>
      <c r="G52" t="s">
        <v>40</v>
      </c>
      <c r="H52" t="s">
        <v>44</v>
      </c>
      <c r="I52" t="s">
        <v>45</v>
      </c>
      <c r="J52" t="s">
        <v>46</v>
      </c>
      <c r="K52" t="s">
        <v>439</v>
      </c>
      <c r="L52" t="s">
        <v>0</v>
      </c>
    </row>
    <row r="53" spans="1:15" x14ac:dyDescent="0.25">
      <c r="A53" t="s">
        <v>432</v>
      </c>
      <c r="B53" t="s">
        <v>334</v>
      </c>
      <c r="C53" t="s">
        <v>504</v>
      </c>
      <c r="D53" t="s">
        <v>21</v>
      </c>
      <c r="E53" t="s">
        <v>507</v>
      </c>
      <c r="F53" t="s">
        <v>39</v>
      </c>
      <c r="G53" t="s">
        <v>40</v>
      </c>
      <c r="H53" t="s">
        <v>44</v>
      </c>
      <c r="I53" t="s">
        <v>45</v>
      </c>
      <c r="J53" t="s">
        <v>46</v>
      </c>
      <c r="K53" t="s">
        <v>439</v>
      </c>
      <c r="L53" t="s">
        <v>1</v>
      </c>
      <c r="O53">
        <v>100</v>
      </c>
    </row>
    <row r="54" spans="1:15" x14ac:dyDescent="0.25">
      <c r="A54" t="s">
        <v>432</v>
      </c>
      <c r="B54" t="s">
        <v>334</v>
      </c>
      <c r="C54" t="s">
        <v>504</v>
      </c>
      <c r="D54" t="s">
        <v>21</v>
      </c>
      <c r="E54" t="s">
        <v>507</v>
      </c>
      <c r="F54" t="s">
        <v>39</v>
      </c>
      <c r="G54" t="s">
        <v>40</v>
      </c>
      <c r="H54" t="s">
        <v>44</v>
      </c>
      <c r="I54" t="s">
        <v>45</v>
      </c>
      <c r="J54" t="s">
        <v>46</v>
      </c>
      <c r="K54" t="s">
        <v>439</v>
      </c>
      <c r="L54" t="s">
        <v>2</v>
      </c>
    </row>
    <row r="55" spans="1:15" x14ac:dyDescent="0.25">
      <c r="A55" t="s">
        <v>432</v>
      </c>
      <c r="B55" t="s">
        <v>334</v>
      </c>
      <c r="C55" t="s">
        <v>504</v>
      </c>
      <c r="D55" t="s">
        <v>21</v>
      </c>
      <c r="E55" t="s">
        <v>507</v>
      </c>
      <c r="F55" t="s">
        <v>39</v>
      </c>
      <c r="G55" t="s">
        <v>40</v>
      </c>
      <c r="H55" t="s">
        <v>44</v>
      </c>
      <c r="I55" t="s">
        <v>45</v>
      </c>
      <c r="J55" t="s">
        <v>46</v>
      </c>
      <c r="K55" t="s">
        <v>439</v>
      </c>
      <c r="L55" t="s">
        <v>3</v>
      </c>
      <c r="O55">
        <v>100</v>
      </c>
    </row>
    <row r="56" spans="1:15" x14ac:dyDescent="0.25">
      <c r="A56" t="s">
        <v>432</v>
      </c>
      <c r="B56" t="s">
        <v>334</v>
      </c>
      <c r="C56" t="s">
        <v>504</v>
      </c>
      <c r="D56" t="s">
        <v>21</v>
      </c>
      <c r="E56" t="s">
        <v>507</v>
      </c>
      <c r="F56" t="s">
        <v>39</v>
      </c>
      <c r="G56" t="s">
        <v>40</v>
      </c>
      <c r="H56" t="s">
        <v>44</v>
      </c>
      <c r="I56" t="s">
        <v>45</v>
      </c>
      <c r="J56" t="s">
        <v>46</v>
      </c>
      <c r="K56" t="s">
        <v>439</v>
      </c>
      <c r="L56" t="s">
        <v>4</v>
      </c>
      <c r="O56">
        <v>100</v>
      </c>
    </row>
    <row r="57" spans="1:15" x14ac:dyDescent="0.25">
      <c r="A57" t="s">
        <v>432</v>
      </c>
      <c r="B57" t="s">
        <v>334</v>
      </c>
      <c r="C57" t="s">
        <v>504</v>
      </c>
      <c r="D57" t="s">
        <v>21</v>
      </c>
      <c r="E57" t="s">
        <v>507</v>
      </c>
      <c r="F57" t="s">
        <v>39</v>
      </c>
      <c r="G57" t="s">
        <v>40</v>
      </c>
      <c r="H57" t="s">
        <v>44</v>
      </c>
      <c r="I57" t="s">
        <v>45</v>
      </c>
      <c r="J57" t="s">
        <v>46</v>
      </c>
      <c r="K57" t="s">
        <v>439</v>
      </c>
      <c r="L57" t="s">
        <v>5</v>
      </c>
    </row>
    <row r="58" spans="1:15" x14ac:dyDescent="0.25">
      <c r="A58" t="s">
        <v>432</v>
      </c>
      <c r="B58" t="s">
        <v>334</v>
      </c>
      <c r="C58" t="s">
        <v>504</v>
      </c>
      <c r="D58" t="s">
        <v>21</v>
      </c>
      <c r="E58" t="s">
        <v>507</v>
      </c>
      <c r="F58" t="s">
        <v>39</v>
      </c>
      <c r="G58" t="s">
        <v>40</v>
      </c>
      <c r="H58" t="s">
        <v>44</v>
      </c>
      <c r="I58" t="s">
        <v>45</v>
      </c>
      <c r="J58" t="s">
        <v>46</v>
      </c>
      <c r="K58" t="s">
        <v>439</v>
      </c>
      <c r="L58" t="s">
        <v>6</v>
      </c>
      <c r="O58">
        <v>100</v>
      </c>
    </row>
    <row r="59" spans="1:15" x14ac:dyDescent="0.25">
      <c r="A59" t="s">
        <v>432</v>
      </c>
      <c r="B59" t="s">
        <v>334</v>
      </c>
      <c r="C59" t="s">
        <v>504</v>
      </c>
      <c r="D59" t="s">
        <v>21</v>
      </c>
      <c r="E59" t="s">
        <v>507</v>
      </c>
      <c r="F59" t="s">
        <v>39</v>
      </c>
      <c r="G59" t="s">
        <v>40</v>
      </c>
      <c r="H59" t="s">
        <v>44</v>
      </c>
      <c r="I59" t="s">
        <v>45</v>
      </c>
      <c r="J59" t="s">
        <v>46</v>
      </c>
      <c r="K59" t="s">
        <v>439</v>
      </c>
      <c r="L59" t="s">
        <v>7</v>
      </c>
      <c r="O59">
        <v>100</v>
      </c>
    </row>
    <row r="60" spans="1:15" x14ac:dyDescent="0.25">
      <c r="A60" t="s">
        <v>432</v>
      </c>
      <c r="B60" t="s">
        <v>334</v>
      </c>
      <c r="C60" t="s">
        <v>504</v>
      </c>
      <c r="D60" t="s">
        <v>21</v>
      </c>
      <c r="E60" t="s">
        <v>507</v>
      </c>
      <c r="F60" t="s">
        <v>39</v>
      </c>
      <c r="G60" t="s">
        <v>40</v>
      </c>
      <c r="H60" t="s">
        <v>44</v>
      </c>
      <c r="I60" t="s">
        <v>45</v>
      </c>
      <c r="J60" t="s">
        <v>46</v>
      </c>
      <c r="K60" t="s">
        <v>439</v>
      </c>
      <c r="L60" t="s">
        <v>8</v>
      </c>
      <c r="O60">
        <v>100</v>
      </c>
    </row>
    <row r="61" spans="1:15" x14ac:dyDescent="0.25">
      <c r="A61" t="s">
        <v>432</v>
      </c>
      <c r="B61" t="s">
        <v>334</v>
      </c>
      <c r="C61" t="s">
        <v>504</v>
      </c>
      <c r="D61" t="s">
        <v>21</v>
      </c>
      <c r="E61" t="s">
        <v>507</v>
      </c>
      <c r="F61" t="s">
        <v>39</v>
      </c>
      <c r="G61" t="s">
        <v>40</v>
      </c>
      <c r="H61" t="s">
        <v>44</v>
      </c>
      <c r="I61" t="s">
        <v>45</v>
      </c>
      <c r="J61" t="s">
        <v>46</v>
      </c>
      <c r="K61" t="s">
        <v>439</v>
      </c>
      <c r="L61" t="s">
        <v>9</v>
      </c>
      <c r="O61">
        <v>100</v>
      </c>
    </row>
    <row r="62" spans="1:15" x14ac:dyDescent="0.25">
      <c r="A62" t="s">
        <v>432</v>
      </c>
      <c r="B62" t="s">
        <v>334</v>
      </c>
      <c r="C62" t="s">
        <v>504</v>
      </c>
      <c r="D62" t="s">
        <v>21</v>
      </c>
      <c r="E62" t="s">
        <v>507</v>
      </c>
      <c r="F62" t="s">
        <v>39</v>
      </c>
      <c r="G62" t="s">
        <v>40</v>
      </c>
      <c r="H62" t="s">
        <v>47</v>
      </c>
      <c r="I62" t="s">
        <v>48</v>
      </c>
      <c r="J62" t="s">
        <v>49</v>
      </c>
      <c r="K62" t="s">
        <v>440</v>
      </c>
      <c r="L62" t="s">
        <v>0</v>
      </c>
    </row>
    <row r="63" spans="1:15" x14ac:dyDescent="0.25">
      <c r="A63" t="s">
        <v>432</v>
      </c>
      <c r="B63" t="s">
        <v>334</v>
      </c>
      <c r="C63" t="s">
        <v>504</v>
      </c>
      <c r="D63" t="s">
        <v>21</v>
      </c>
      <c r="E63" t="s">
        <v>507</v>
      </c>
      <c r="F63" t="s">
        <v>39</v>
      </c>
      <c r="G63" t="s">
        <v>40</v>
      </c>
      <c r="H63" t="s">
        <v>47</v>
      </c>
      <c r="I63" t="s">
        <v>48</v>
      </c>
      <c r="J63" t="s">
        <v>49</v>
      </c>
      <c r="K63" t="s">
        <v>440</v>
      </c>
      <c r="L63" t="s">
        <v>1</v>
      </c>
      <c r="M63">
        <v>2533</v>
      </c>
      <c r="N63">
        <v>1990</v>
      </c>
      <c r="O63">
        <v>4523</v>
      </c>
    </row>
    <row r="64" spans="1:15" x14ac:dyDescent="0.25">
      <c r="A64" t="s">
        <v>432</v>
      </c>
      <c r="B64" t="s">
        <v>334</v>
      </c>
      <c r="C64" t="s">
        <v>504</v>
      </c>
      <c r="D64" t="s">
        <v>21</v>
      </c>
      <c r="E64" t="s">
        <v>507</v>
      </c>
      <c r="F64" t="s">
        <v>39</v>
      </c>
      <c r="G64" t="s">
        <v>40</v>
      </c>
      <c r="H64" t="s">
        <v>47</v>
      </c>
      <c r="I64" t="s">
        <v>48</v>
      </c>
      <c r="J64" t="s">
        <v>49</v>
      </c>
      <c r="K64" t="s">
        <v>440</v>
      </c>
      <c r="L64" t="s">
        <v>2</v>
      </c>
    </row>
    <row r="65" spans="1:15" x14ac:dyDescent="0.25">
      <c r="A65" t="s">
        <v>432</v>
      </c>
      <c r="B65" t="s">
        <v>334</v>
      </c>
      <c r="C65" t="s">
        <v>504</v>
      </c>
      <c r="D65" t="s">
        <v>21</v>
      </c>
      <c r="E65" t="s">
        <v>507</v>
      </c>
      <c r="F65" t="s">
        <v>39</v>
      </c>
      <c r="G65" t="s">
        <v>40</v>
      </c>
      <c r="H65" t="s">
        <v>47</v>
      </c>
      <c r="I65" t="s">
        <v>48</v>
      </c>
      <c r="J65" t="s">
        <v>49</v>
      </c>
      <c r="K65" t="s">
        <v>440</v>
      </c>
      <c r="L65" t="s">
        <v>3</v>
      </c>
      <c r="M65">
        <v>57815</v>
      </c>
      <c r="N65">
        <v>58505</v>
      </c>
      <c r="O65">
        <v>116320</v>
      </c>
    </row>
    <row r="66" spans="1:15" x14ac:dyDescent="0.25">
      <c r="A66" t="s">
        <v>432</v>
      </c>
      <c r="B66" t="s">
        <v>334</v>
      </c>
      <c r="C66" t="s">
        <v>504</v>
      </c>
      <c r="D66" t="s">
        <v>21</v>
      </c>
      <c r="E66" t="s">
        <v>507</v>
      </c>
      <c r="F66" t="s">
        <v>39</v>
      </c>
      <c r="G66" t="s">
        <v>40</v>
      </c>
      <c r="H66" t="s">
        <v>47</v>
      </c>
      <c r="I66" t="s">
        <v>48</v>
      </c>
      <c r="J66" t="s">
        <v>49</v>
      </c>
      <c r="K66" t="s">
        <v>440</v>
      </c>
      <c r="L66" t="s">
        <v>4</v>
      </c>
      <c r="M66">
        <v>6229</v>
      </c>
      <c r="N66">
        <v>6305</v>
      </c>
      <c r="O66">
        <v>12534</v>
      </c>
    </row>
    <row r="67" spans="1:15" x14ac:dyDescent="0.25">
      <c r="A67" t="s">
        <v>432</v>
      </c>
      <c r="B67" t="s">
        <v>334</v>
      </c>
      <c r="C67" t="s">
        <v>504</v>
      </c>
      <c r="D67" t="s">
        <v>21</v>
      </c>
      <c r="E67" t="s">
        <v>507</v>
      </c>
      <c r="F67" t="s">
        <v>39</v>
      </c>
      <c r="G67" t="s">
        <v>40</v>
      </c>
      <c r="H67" t="s">
        <v>47</v>
      </c>
      <c r="I67" t="s">
        <v>48</v>
      </c>
      <c r="J67" t="s">
        <v>49</v>
      </c>
      <c r="K67" t="s">
        <v>440</v>
      </c>
      <c r="L67" t="s">
        <v>5</v>
      </c>
    </row>
    <row r="68" spans="1:15" x14ac:dyDescent="0.25">
      <c r="A68" t="s">
        <v>432</v>
      </c>
      <c r="B68" t="s">
        <v>334</v>
      </c>
      <c r="C68" t="s">
        <v>504</v>
      </c>
      <c r="D68" t="s">
        <v>21</v>
      </c>
      <c r="E68" t="s">
        <v>507</v>
      </c>
      <c r="F68" t="s">
        <v>39</v>
      </c>
      <c r="G68" t="s">
        <v>40</v>
      </c>
      <c r="H68" t="s">
        <v>47</v>
      </c>
      <c r="I68" t="s">
        <v>48</v>
      </c>
      <c r="J68" t="s">
        <v>49</v>
      </c>
      <c r="K68" t="s">
        <v>440</v>
      </c>
      <c r="L68" t="s">
        <v>6</v>
      </c>
      <c r="M68">
        <v>69621</v>
      </c>
      <c r="N68">
        <v>62277</v>
      </c>
      <c r="O68">
        <v>131898</v>
      </c>
    </row>
    <row r="69" spans="1:15" x14ac:dyDescent="0.25">
      <c r="A69" t="s">
        <v>432</v>
      </c>
      <c r="B69" t="s">
        <v>334</v>
      </c>
      <c r="C69" t="s">
        <v>504</v>
      </c>
      <c r="D69" t="s">
        <v>21</v>
      </c>
      <c r="E69" t="s">
        <v>507</v>
      </c>
      <c r="F69" t="s">
        <v>39</v>
      </c>
      <c r="G69" t="s">
        <v>40</v>
      </c>
      <c r="H69" t="s">
        <v>47</v>
      </c>
      <c r="I69" t="s">
        <v>48</v>
      </c>
      <c r="J69" t="s">
        <v>49</v>
      </c>
      <c r="K69" t="s">
        <v>440</v>
      </c>
      <c r="L69" t="s">
        <v>7</v>
      </c>
      <c r="M69">
        <v>12374</v>
      </c>
      <c r="N69">
        <v>8905</v>
      </c>
      <c r="O69">
        <v>21279</v>
      </c>
    </row>
    <row r="70" spans="1:15" x14ac:dyDescent="0.25">
      <c r="A70" t="s">
        <v>432</v>
      </c>
      <c r="B70" t="s">
        <v>334</v>
      </c>
      <c r="C70" t="s">
        <v>504</v>
      </c>
      <c r="D70" t="s">
        <v>21</v>
      </c>
      <c r="E70" t="s">
        <v>507</v>
      </c>
      <c r="F70" t="s">
        <v>39</v>
      </c>
      <c r="G70" t="s">
        <v>40</v>
      </c>
      <c r="H70" t="s">
        <v>47</v>
      </c>
      <c r="I70" t="s">
        <v>48</v>
      </c>
      <c r="J70" t="s">
        <v>49</v>
      </c>
      <c r="K70" t="s">
        <v>440</v>
      </c>
      <c r="L70" t="s">
        <v>8</v>
      </c>
      <c r="M70">
        <v>2290</v>
      </c>
      <c r="N70">
        <v>2421</v>
      </c>
    </row>
    <row r="71" spans="1:15" x14ac:dyDescent="0.25">
      <c r="A71" t="s">
        <v>432</v>
      </c>
      <c r="B71" t="s">
        <v>334</v>
      </c>
      <c r="C71" t="s">
        <v>504</v>
      </c>
      <c r="D71" t="s">
        <v>21</v>
      </c>
      <c r="E71" t="s">
        <v>507</v>
      </c>
      <c r="F71" t="s">
        <v>39</v>
      </c>
      <c r="G71" t="s">
        <v>40</v>
      </c>
      <c r="H71" t="s">
        <v>47</v>
      </c>
      <c r="I71" t="s">
        <v>48</v>
      </c>
      <c r="J71" t="s">
        <v>49</v>
      </c>
      <c r="K71" t="s">
        <v>440</v>
      </c>
      <c r="L71" t="s">
        <v>9</v>
      </c>
      <c r="M71">
        <v>43530</v>
      </c>
      <c r="N71">
        <v>43374</v>
      </c>
      <c r="O71">
        <v>86904</v>
      </c>
    </row>
    <row r="72" spans="1:15" x14ac:dyDescent="0.25">
      <c r="A72" t="s">
        <v>432</v>
      </c>
      <c r="B72" t="s">
        <v>334</v>
      </c>
      <c r="C72" t="s">
        <v>504</v>
      </c>
      <c r="D72" t="s">
        <v>21</v>
      </c>
      <c r="E72" t="s">
        <v>507</v>
      </c>
      <c r="F72" t="s">
        <v>39</v>
      </c>
      <c r="G72" t="s">
        <v>40</v>
      </c>
      <c r="H72" t="s">
        <v>50</v>
      </c>
      <c r="I72" t="s">
        <v>51</v>
      </c>
      <c r="J72" t="s">
        <v>52</v>
      </c>
      <c r="K72" t="s">
        <v>441</v>
      </c>
      <c r="L72" t="s">
        <v>0</v>
      </c>
    </row>
    <row r="73" spans="1:15" x14ac:dyDescent="0.25">
      <c r="A73" t="s">
        <v>432</v>
      </c>
      <c r="B73" t="s">
        <v>334</v>
      </c>
      <c r="C73" t="s">
        <v>504</v>
      </c>
      <c r="D73" t="s">
        <v>21</v>
      </c>
      <c r="E73" t="s">
        <v>507</v>
      </c>
      <c r="F73" t="s">
        <v>39</v>
      </c>
      <c r="G73" t="s">
        <v>40</v>
      </c>
      <c r="H73" t="s">
        <v>50</v>
      </c>
      <c r="I73" t="s">
        <v>51</v>
      </c>
      <c r="J73" t="s">
        <v>52</v>
      </c>
      <c r="K73" t="s">
        <v>441</v>
      </c>
      <c r="L73" t="s">
        <v>1</v>
      </c>
      <c r="O73">
        <v>95</v>
      </c>
    </row>
    <row r="74" spans="1:15" x14ac:dyDescent="0.25">
      <c r="A74" t="s">
        <v>432</v>
      </c>
      <c r="B74" t="s">
        <v>334</v>
      </c>
      <c r="C74" t="s">
        <v>504</v>
      </c>
      <c r="D74" t="s">
        <v>21</v>
      </c>
      <c r="E74" t="s">
        <v>507</v>
      </c>
      <c r="F74" t="s">
        <v>39</v>
      </c>
      <c r="G74" t="s">
        <v>40</v>
      </c>
      <c r="H74" t="s">
        <v>50</v>
      </c>
      <c r="I74" t="s">
        <v>51</v>
      </c>
      <c r="J74" t="s">
        <v>52</v>
      </c>
      <c r="K74" t="s">
        <v>441</v>
      </c>
      <c r="L74" t="s">
        <v>2</v>
      </c>
    </row>
    <row r="75" spans="1:15" x14ac:dyDescent="0.25">
      <c r="A75" t="s">
        <v>432</v>
      </c>
      <c r="B75" t="s">
        <v>334</v>
      </c>
      <c r="C75" t="s">
        <v>504</v>
      </c>
      <c r="D75" t="s">
        <v>21</v>
      </c>
      <c r="E75" t="s">
        <v>507</v>
      </c>
      <c r="F75" t="s">
        <v>39</v>
      </c>
      <c r="G75" t="s">
        <v>40</v>
      </c>
      <c r="H75" t="s">
        <v>50</v>
      </c>
      <c r="I75" t="s">
        <v>51</v>
      </c>
      <c r="J75" t="s">
        <v>52</v>
      </c>
      <c r="K75" t="s">
        <v>441</v>
      </c>
      <c r="L75" t="s">
        <v>3</v>
      </c>
      <c r="O75">
        <v>95</v>
      </c>
    </row>
    <row r="76" spans="1:15" x14ac:dyDescent="0.25">
      <c r="A76" t="s">
        <v>432</v>
      </c>
      <c r="B76" t="s">
        <v>334</v>
      </c>
      <c r="C76" t="s">
        <v>504</v>
      </c>
      <c r="D76" t="s">
        <v>21</v>
      </c>
      <c r="E76" t="s">
        <v>507</v>
      </c>
      <c r="F76" t="s">
        <v>39</v>
      </c>
      <c r="G76" t="s">
        <v>40</v>
      </c>
      <c r="H76" t="s">
        <v>50</v>
      </c>
      <c r="I76" t="s">
        <v>51</v>
      </c>
      <c r="J76" t="s">
        <v>52</v>
      </c>
      <c r="K76" t="s">
        <v>441</v>
      </c>
      <c r="L76" t="s">
        <v>4</v>
      </c>
      <c r="O76">
        <v>95</v>
      </c>
    </row>
    <row r="77" spans="1:15" x14ac:dyDescent="0.25">
      <c r="A77" t="s">
        <v>432</v>
      </c>
      <c r="B77" t="s">
        <v>334</v>
      </c>
      <c r="C77" t="s">
        <v>504</v>
      </c>
      <c r="D77" t="s">
        <v>21</v>
      </c>
      <c r="E77" t="s">
        <v>507</v>
      </c>
      <c r="F77" t="s">
        <v>39</v>
      </c>
      <c r="G77" t="s">
        <v>40</v>
      </c>
      <c r="H77" t="s">
        <v>50</v>
      </c>
      <c r="I77" t="s">
        <v>51</v>
      </c>
      <c r="J77" t="s">
        <v>52</v>
      </c>
      <c r="K77" t="s">
        <v>441</v>
      </c>
      <c r="L77" t="s">
        <v>5</v>
      </c>
      <c r="O77">
        <v>95</v>
      </c>
    </row>
    <row r="78" spans="1:15" x14ac:dyDescent="0.25">
      <c r="A78" t="s">
        <v>432</v>
      </c>
      <c r="B78" t="s">
        <v>334</v>
      </c>
      <c r="C78" t="s">
        <v>504</v>
      </c>
      <c r="D78" t="s">
        <v>21</v>
      </c>
      <c r="E78" t="s">
        <v>507</v>
      </c>
      <c r="F78" t="s">
        <v>39</v>
      </c>
      <c r="G78" t="s">
        <v>40</v>
      </c>
      <c r="H78" t="s">
        <v>50</v>
      </c>
      <c r="I78" t="s">
        <v>51</v>
      </c>
      <c r="J78" t="s">
        <v>52</v>
      </c>
      <c r="K78" t="s">
        <v>441</v>
      </c>
      <c r="L78" t="s">
        <v>6</v>
      </c>
      <c r="O78">
        <v>95</v>
      </c>
    </row>
    <row r="79" spans="1:15" x14ac:dyDescent="0.25">
      <c r="A79" t="s">
        <v>432</v>
      </c>
      <c r="B79" t="s">
        <v>334</v>
      </c>
      <c r="C79" t="s">
        <v>504</v>
      </c>
      <c r="D79" t="s">
        <v>21</v>
      </c>
      <c r="E79" t="s">
        <v>507</v>
      </c>
      <c r="F79" t="s">
        <v>39</v>
      </c>
      <c r="G79" t="s">
        <v>40</v>
      </c>
      <c r="H79" t="s">
        <v>50</v>
      </c>
      <c r="I79" t="s">
        <v>51</v>
      </c>
      <c r="J79" t="s">
        <v>52</v>
      </c>
      <c r="K79" t="s">
        <v>441</v>
      </c>
      <c r="L79" t="s">
        <v>7</v>
      </c>
      <c r="O79">
        <v>95</v>
      </c>
    </row>
    <row r="80" spans="1:15" x14ac:dyDescent="0.25">
      <c r="A80" t="s">
        <v>432</v>
      </c>
      <c r="B80" t="s">
        <v>334</v>
      </c>
      <c r="C80" t="s">
        <v>504</v>
      </c>
      <c r="D80" t="s">
        <v>21</v>
      </c>
      <c r="E80" t="s">
        <v>507</v>
      </c>
      <c r="F80" t="s">
        <v>39</v>
      </c>
      <c r="G80" t="s">
        <v>40</v>
      </c>
      <c r="H80" t="s">
        <v>50</v>
      </c>
      <c r="I80" t="s">
        <v>51</v>
      </c>
      <c r="J80" t="s">
        <v>52</v>
      </c>
      <c r="K80" t="s">
        <v>441</v>
      </c>
      <c r="L80" t="s">
        <v>8</v>
      </c>
      <c r="O80">
        <v>95</v>
      </c>
    </row>
    <row r="81" spans="1:15" x14ac:dyDescent="0.25">
      <c r="A81" t="s">
        <v>432</v>
      </c>
      <c r="B81" t="s">
        <v>334</v>
      </c>
      <c r="C81" t="s">
        <v>504</v>
      </c>
      <c r="D81" t="s">
        <v>21</v>
      </c>
      <c r="E81" t="s">
        <v>507</v>
      </c>
      <c r="F81" t="s">
        <v>39</v>
      </c>
      <c r="G81" t="s">
        <v>40</v>
      </c>
      <c r="H81" t="s">
        <v>50</v>
      </c>
      <c r="I81" t="s">
        <v>51</v>
      </c>
      <c r="J81" t="s">
        <v>52</v>
      </c>
      <c r="K81" t="s">
        <v>441</v>
      </c>
      <c r="L81" t="s">
        <v>9</v>
      </c>
      <c r="O81">
        <v>95</v>
      </c>
    </row>
    <row r="82" spans="1:15" x14ac:dyDescent="0.25">
      <c r="A82" t="s">
        <v>432</v>
      </c>
      <c r="B82" t="s">
        <v>334</v>
      </c>
      <c r="C82" t="s">
        <v>504</v>
      </c>
      <c r="D82" t="s">
        <v>21</v>
      </c>
      <c r="E82" t="s">
        <v>507</v>
      </c>
      <c r="F82" t="s">
        <v>53</v>
      </c>
      <c r="G82" t="s">
        <v>54</v>
      </c>
      <c r="H82" t="s">
        <v>55</v>
      </c>
      <c r="I82" t="s">
        <v>56</v>
      </c>
      <c r="J82" t="s">
        <v>57</v>
      </c>
      <c r="K82" t="s">
        <v>58</v>
      </c>
      <c r="L82" t="s">
        <v>0</v>
      </c>
      <c r="M82">
        <v>3450</v>
      </c>
      <c r="N82">
        <v>3314</v>
      </c>
      <c r="O82">
        <v>6764</v>
      </c>
    </row>
    <row r="83" spans="1:15" x14ac:dyDescent="0.25">
      <c r="A83" t="s">
        <v>432</v>
      </c>
      <c r="B83" t="s">
        <v>334</v>
      </c>
      <c r="C83" t="s">
        <v>504</v>
      </c>
      <c r="D83" t="s">
        <v>21</v>
      </c>
      <c r="E83" t="s">
        <v>507</v>
      </c>
      <c r="F83" t="s">
        <v>53</v>
      </c>
      <c r="G83" t="s">
        <v>54</v>
      </c>
      <c r="H83" t="s">
        <v>55</v>
      </c>
      <c r="I83" t="s">
        <v>56</v>
      </c>
      <c r="J83" t="s">
        <v>57</v>
      </c>
      <c r="K83" t="s">
        <v>58</v>
      </c>
      <c r="L83" t="s">
        <v>1</v>
      </c>
    </row>
    <row r="84" spans="1:15" x14ac:dyDescent="0.25">
      <c r="A84" t="s">
        <v>432</v>
      </c>
      <c r="B84" t="s">
        <v>334</v>
      </c>
      <c r="C84" t="s">
        <v>504</v>
      </c>
      <c r="D84" t="s">
        <v>21</v>
      </c>
      <c r="E84" t="s">
        <v>507</v>
      </c>
      <c r="F84" t="s">
        <v>53</v>
      </c>
      <c r="G84" t="s">
        <v>54</v>
      </c>
      <c r="H84" t="s">
        <v>55</v>
      </c>
      <c r="I84" t="s">
        <v>56</v>
      </c>
      <c r="J84" t="s">
        <v>57</v>
      </c>
      <c r="K84" t="s">
        <v>58</v>
      </c>
      <c r="L84" t="s">
        <v>2</v>
      </c>
      <c r="M84">
        <v>2844</v>
      </c>
      <c r="N84">
        <v>2733</v>
      </c>
      <c r="O84">
        <v>5577</v>
      </c>
    </row>
    <row r="85" spans="1:15" x14ac:dyDescent="0.25">
      <c r="A85" t="s">
        <v>432</v>
      </c>
      <c r="B85" t="s">
        <v>334</v>
      </c>
      <c r="C85" t="s">
        <v>504</v>
      </c>
      <c r="D85" t="s">
        <v>21</v>
      </c>
      <c r="E85" t="s">
        <v>507</v>
      </c>
      <c r="F85" t="s">
        <v>53</v>
      </c>
      <c r="G85" t="s">
        <v>54</v>
      </c>
      <c r="H85" t="s">
        <v>55</v>
      </c>
      <c r="I85" t="s">
        <v>56</v>
      </c>
      <c r="J85" t="s">
        <v>57</v>
      </c>
      <c r="K85" t="s">
        <v>58</v>
      </c>
      <c r="L85" t="s">
        <v>3</v>
      </c>
      <c r="M85">
        <v>24812</v>
      </c>
      <c r="N85">
        <v>23839</v>
      </c>
      <c r="O85">
        <v>48651</v>
      </c>
    </row>
    <row r="86" spans="1:15" x14ac:dyDescent="0.25">
      <c r="A86" t="s">
        <v>432</v>
      </c>
      <c r="B86" t="s">
        <v>334</v>
      </c>
      <c r="C86" t="s">
        <v>504</v>
      </c>
      <c r="D86" t="s">
        <v>21</v>
      </c>
      <c r="E86" t="s">
        <v>507</v>
      </c>
      <c r="F86" t="s">
        <v>53</v>
      </c>
      <c r="G86" t="s">
        <v>54</v>
      </c>
      <c r="H86" t="s">
        <v>55</v>
      </c>
      <c r="I86" t="s">
        <v>56</v>
      </c>
      <c r="J86" t="s">
        <v>57</v>
      </c>
      <c r="K86" t="s">
        <v>58</v>
      </c>
      <c r="L86" t="s">
        <v>4</v>
      </c>
    </row>
    <row r="87" spans="1:15" x14ac:dyDescent="0.25">
      <c r="A87" t="s">
        <v>432</v>
      </c>
      <c r="B87" t="s">
        <v>334</v>
      </c>
      <c r="C87" t="s">
        <v>504</v>
      </c>
      <c r="D87" t="s">
        <v>21</v>
      </c>
      <c r="E87" t="s">
        <v>507</v>
      </c>
      <c r="F87" t="s">
        <v>53</v>
      </c>
      <c r="G87" t="s">
        <v>54</v>
      </c>
      <c r="H87" t="s">
        <v>55</v>
      </c>
      <c r="I87" t="s">
        <v>56</v>
      </c>
      <c r="J87" t="s">
        <v>57</v>
      </c>
      <c r="K87" t="s">
        <v>58</v>
      </c>
      <c r="L87" t="s">
        <v>5</v>
      </c>
      <c r="M87">
        <v>11256</v>
      </c>
      <c r="N87">
        <v>10815</v>
      </c>
      <c r="O87">
        <v>22071</v>
      </c>
    </row>
    <row r="88" spans="1:15" x14ac:dyDescent="0.25">
      <c r="A88" t="s">
        <v>432</v>
      </c>
      <c r="B88" t="s">
        <v>334</v>
      </c>
      <c r="C88" t="s">
        <v>504</v>
      </c>
      <c r="D88" t="s">
        <v>21</v>
      </c>
      <c r="E88" t="s">
        <v>507</v>
      </c>
      <c r="F88" t="s">
        <v>53</v>
      </c>
      <c r="G88" t="s">
        <v>54</v>
      </c>
      <c r="H88" t="s">
        <v>55</v>
      </c>
      <c r="I88" t="s">
        <v>56</v>
      </c>
      <c r="J88" t="s">
        <v>57</v>
      </c>
      <c r="K88" t="s">
        <v>58</v>
      </c>
      <c r="L88" t="s">
        <v>6</v>
      </c>
    </row>
    <row r="89" spans="1:15" x14ac:dyDescent="0.25">
      <c r="A89" t="s">
        <v>432</v>
      </c>
      <c r="B89" t="s">
        <v>334</v>
      </c>
      <c r="C89" t="s">
        <v>504</v>
      </c>
      <c r="D89" t="s">
        <v>21</v>
      </c>
      <c r="E89" t="s">
        <v>507</v>
      </c>
      <c r="F89" t="s">
        <v>53</v>
      </c>
      <c r="G89" t="s">
        <v>54</v>
      </c>
      <c r="H89" t="s">
        <v>55</v>
      </c>
      <c r="I89" t="s">
        <v>56</v>
      </c>
      <c r="J89" t="s">
        <v>57</v>
      </c>
      <c r="K89" t="s">
        <v>58</v>
      </c>
      <c r="L89" t="s">
        <v>7</v>
      </c>
    </row>
    <row r="90" spans="1:15" x14ac:dyDescent="0.25">
      <c r="A90" t="s">
        <v>432</v>
      </c>
      <c r="B90" t="s">
        <v>334</v>
      </c>
      <c r="C90" t="s">
        <v>504</v>
      </c>
      <c r="D90" t="s">
        <v>21</v>
      </c>
      <c r="E90" t="s">
        <v>507</v>
      </c>
      <c r="F90" t="s">
        <v>53</v>
      </c>
      <c r="G90" t="s">
        <v>54</v>
      </c>
      <c r="H90" t="s">
        <v>55</v>
      </c>
      <c r="I90" t="s">
        <v>56</v>
      </c>
      <c r="J90" t="s">
        <v>57</v>
      </c>
      <c r="K90" t="s">
        <v>58</v>
      </c>
      <c r="L90" t="s">
        <v>8</v>
      </c>
    </row>
    <row r="91" spans="1:15" x14ac:dyDescent="0.25">
      <c r="A91" t="s">
        <v>432</v>
      </c>
      <c r="B91" t="s">
        <v>334</v>
      </c>
      <c r="C91" t="s">
        <v>504</v>
      </c>
      <c r="D91" t="s">
        <v>21</v>
      </c>
      <c r="E91" t="s">
        <v>507</v>
      </c>
      <c r="F91" t="s">
        <v>53</v>
      </c>
      <c r="G91" t="s">
        <v>54</v>
      </c>
      <c r="H91" t="s">
        <v>55</v>
      </c>
      <c r="I91" t="s">
        <v>56</v>
      </c>
      <c r="J91" t="s">
        <v>57</v>
      </c>
      <c r="K91" t="s">
        <v>58</v>
      </c>
      <c r="L91" t="s">
        <v>9</v>
      </c>
    </row>
    <row r="92" spans="1:15" x14ac:dyDescent="0.25">
      <c r="A92" t="s">
        <v>432</v>
      </c>
      <c r="B92" t="s">
        <v>334</v>
      </c>
      <c r="C92" t="s">
        <v>504</v>
      </c>
      <c r="D92" t="s">
        <v>21</v>
      </c>
      <c r="E92" t="s">
        <v>507</v>
      </c>
      <c r="F92" t="s">
        <v>53</v>
      </c>
      <c r="G92" t="s">
        <v>54</v>
      </c>
      <c r="H92" t="s">
        <v>55</v>
      </c>
      <c r="I92" t="s">
        <v>56</v>
      </c>
      <c r="J92" t="s">
        <v>59</v>
      </c>
      <c r="K92" t="s">
        <v>60</v>
      </c>
      <c r="L92" t="s">
        <v>0</v>
      </c>
    </row>
    <row r="93" spans="1:15" x14ac:dyDescent="0.25">
      <c r="A93" t="s">
        <v>432</v>
      </c>
      <c r="B93" t="s">
        <v>334</v>
      </c>
      <c r="C93" t="s">
        <v>504</v>
      </c>
      <c r="D93" t="s">
        <v>21</v>
      </c>
      <c r="E93" t="s">
        <v>507</v>
      </c>
      <c r="F93" t="s">
        <v>53</v>
      </c>
      <c r="G93" t="s">
        <v>54</v>
      </c>
      <c r="H93" t="s">
        <v>55</v>
      </c>
      <c r="I93" t="s">
        <v>56</v>
      </c>
      <c r="J93" t="s">
        <v>59</v>
      </c>
      <c r="K93" t="s">
        <v>60</v>
      </c>
      <c r="L93" t="s">
        <v>1</v>
      </c>
    </row>
    <row r="94" spans="1:15" x14ac:dyDescent="0.25">
      <c r="A94" t="s">
        <v>432</v>
      </c>
      <c r="B94" t="s">
        <v>334</v>
      </c>
      <c r="C94" t="s">
        <v>504</v>
      </c>
      <c r="D94" t="s">
        <v>21</v>
      </c>
      <c r="E94" t="s">
        <v>507</v>
      </c>
      <c r="F94" t="s">
        <v>53</v>
      </c>
      <c r="G94" t="s">
        <v>54</v>
      </c>
      <c r="H94" t="s">
        <v>55</v>
      </c>
      <c r="I94" t="s">
        <v>56</v>
      </c>
      <c r="J94" t="s">
        <v>59</v>
      </c>
      <c r="K94" t="s">
        <v>60</v>
      </c>
      <c r="L94" t="s">
        <v>2</v>
      </c>
    </row>
    <row r="95" spans="1:15" x14ac:dyDescent="0.25">
      <c r="A95" t="s">
        <v>432</v>
      </c>
      <c r="B95" t="s">
        <v>334</v>
      </c>
      <c r="C95" t="s">
        <v>504</v>
      </c>
      <c r="D95" t="s">
        <v>21</v>
      </c>
      <c r="E95" t="s">
        <v>507</v>
      </c>
      <c r="F95" t="s">
        <v>53</v>
      </c>
      <c r="G95" t="s">
        <v>54</v>
      </c>
      <c r="H95" t="s">
        <v>55</v>
      </c>
      <c r="I95" t="s">
        <v>56</v>
      </c>
      <c r="J95" t="s">
        <v>59</v>
      </c>
      <c r="K95" t="s">
        <v>60</v>
      </c>
      <c r="L95" t="s">
        <v>3</v>
      </c>
    </row>
    <row r="96" spans="1:15" x14ac:dyDescent="0.25">
      <c r="A96" t="s">
        <v>432</v>
      </c>
      <c r="B96" t="s">
        <v>334</v>
      </c>
      <c r="C96" t="s">
        <v>504</v>
      </c>
      <c r="D96" t="s">
        <v>21</v>
      </c>
      <c r="E96" t="s">
        <v>507</v>
      </c>
      <c r="F96" t="s">
        <v>53</v>
      </c>
      <c r="G96" t="s">
        <v>54</v>
      </c>
      <c r="H96" t="s">
        <v>55</v>
      </c>
      <c r="I96" t="s">
        <v>56</v>
      </c>
      <c r="J96" t="s">
        <v>59</v>
      </c>
      <c r="K96" t="s">
        <v>60</v>
      </c>
      <c r="L96" t="s">
        <v>4</v>
      </c>
    </row>
    <row r="97" spans="1:15" x14ac:dyDescent="0.25">
      <c r="A97" t="s">
        <v>432</v>
      </c>
      <c r="B97" t="s">
        <v>334</v>
      </c>
      <c r="C97" t="s">
        <v>504</v>
      </c>
      <c r="D97" t="s">
        <v>21</v>
      </c>
      <c r="E97" t="s">
        <v>507</v>
      </c>
      <c r="F97" t="s">
        <v>53</v>
      </c>
      <c r="G97" t="s">
        <v>54</v>
      </c>
      <c r="H97" t="s">
        <v>55</v>
      </c>
      <c r="I97" t="s">
        <v>56</v>
      </c>
      <c r="J97" t="s">
        <v>59</v>
      </c>
      <c r="K97" t="s">
        <v>60</v>
      </c>
      <c r="L97" t="s">
        <v>5</v>
      </c>
    </row>
    <row r="98" spans="1:15" x14ac:dyDescent="0.25">
      <c r="A98" t="s">
        <v>432</v>
      </c>
      <c r="B98" t="s">
        <v>334</v>
      </c>
      <c r="C98" t="s">
        <v>504</v>
      </c>
      <c r="D98" t="s">
        <v>21</v>
      </c>
      <c r="E98" t="s">
        <v>507</v>
      </c>
      <c r="F98" t="s">
        <v>53</v>
      </c>
      <c r="G98" t="s">
        <v>54</v>
      </c>
      <c r="H98" t="s">
        <v>55</v>
      </c>
      <c r="I98" t="s">
        <v>56</v>
      </c>
      <c r="J98" t="s">
        <v>59</v>
      </c>
      <c r="K98" t="s">
        <v>60</v>
      </c>
      <c r="L98" t="s">
        <v>6</v>
      </c>
      <c r="M98">
        <v>1607</v>
      </c>
      <c r="N98">
        <v>1544</v>
      </c>
      <c r="O98">
        <v>3151</v>
      </c>
    </row>
    <row r="99" spans="1:15" x14ac:dyDescent="0.25">
      <c r="A99" t="s">
        <v>432</v>
      </c>
      <c r="B99" t="s">
        <v>334</v>
      </c>
      <c r="C99" t="s">
        <v>504</v>
      </c>
      <c r="D99" t="s">
        <v>21</v>
      </c>
      <c r="E99" t="s">
        <v>507</v>
      </c>
      <c r="F99" t="s">
        <v>53</v>
      </c>
      <c r="G99" t="s">
        <v>54</v>
      </c>
      <c r="H99" t="s">
        <v>55</v>
      </c>
      <c r="I99" t="s">
        <v>56</v>
      </c>
      <c r="J99" t="s">
        <v>59</v>
      </c>
      <c r="K99" t="s">
        <v>60</v>
      </c>
      <c r="L99" t="s">
        <v>7</v>
      </c>
    </row>
    <row r="100" spans="1:15" x14ac:dyDescent="0.25">
      <c r="A100" t="s">
        <v>432</v>
      </c>
      <c r="B100" t="s">
        <v>334</v>
      </c>
      <c r="C100" t="s">
        <v>504</v>
      </c>
      <c r="D100" t="s">
        <v>21</v>
      </c>
      <c r="E100" t="s">
        <v>507</v>
      </c>
      <c r="F100" t="s">
        <v>53</v>
      </c>
      <c r="G100" t="s">
        <v>54</v>
      </c>
      <c r="H100" t="s">
        <v>55</v>
      </c>
      <c r="I100" t="s">
        <v>56</v>
      </c>
      <c r="J100" t="s">
        <v>59</v>
      </c>
      <c r="K100" t="s">
        <v>60</v>
      </c>
      <c r="L100" t="s">
        <v>8</v>
      </c>
    </row>
    <row r="101" spans="1:15" x14ac:dyDescent="0.25">
      <c r="A101" t="s">
        <v>432</v>
      </c>
      <c r="B101" t="s">
        <v>334</v>
      </c>
      <c r="C101" t="s">
        <v>504</v>
      </c>
      <c r="D101" t="s">
        <v>21</v>
      </c>
      <c r="E101" t="s">
        <v>507</v>
      </c>
      <c r="F101" t="s">
        <v>53</v>
      </c>
      <c r="G101" t="s">
        <v>54</v>
      </c>
      <c r="H101" t="s">
        <v>55</v>
      </c>
      <c r="I101" t="s">
        <v>56</v>
      </c>
      <c r="J101" t="s">
        <v>59</v>
      </c>
      <c r="K101" t="s">
        <v>60</v>
      </c>
      <c r="L101" t="s">
        <v>9</v>
      </c>
      <c r="M101">
        <v>480</v>
      </c>
      <c r="N101">
        <v>461</v>
      </c>
      <c r="O101">
        <v>941</v>
      </c>
    </row>
    <row r="102" spans="1:15" x14ac:dyDescent="0.25">
      <c r="A102" t="s">
        <v>432</v>
      </c>
      <c r="B102" t="s">
        <v>334</v>
      </c>
      <c r="C102" t="s">
        <v>504</v>
      </c>
      <c r="D102" t="s">
        <v>21</v>
      </c>
      <c r="E102" t="s">
        <v>507</v>
      </c>
      <c r="F102" t="s">
        <v>53</v>
      </c>
      <c r="G102" t="s">
        <v>54</v>
      </c>
      <c r="H102" t="s">
        <v>61</v>
      </c>
      <c r="I102" t="s">
        <v>62</v>
      </c>
      <c r="J102" t="s">
        <v>63</v>
      </c>
      <c r="K102" t="s">
        <v>64</v>
      </c>
      <c r="L102" t="s">
        <v>0</v>
      </c>
      <c r="O102">
        <v>50</v>
      </c>
    </row>
    <row r="103" spans="1:15" x14ac:dyDescent="0.25">
      <c r="A103" t="s">
        <v>432</v>
      </c>
      <c r="B103" t="s">
        <v>334</v>
      </c>
      <c r="C103" t="s">
        <v>504</v>
      </c>
      <c r="D103" t="s">
        <v>21</v>
      </c>
      <c r="E103" t="s">
        <v>507</v>
      </c>
      <c r="F103" t="s">
        <v>53</v>
      </c>
      <c r="G103" t="s">
        <v>54</v>
      </c>
      <c r="H103" t="s">
        <v>61</v>
      </c>
      <c r="I103" t="s">
        <v>62</v>
      </c>
      <c r="J103" t="s">
        <v>63</v>
      </c>
      <c r="K103" t="s">
        <v>64</v>
      </c>
      <c r="L103" t="s">
        <v>1</v>
      </c>
    </row>
    <row r="104" spans="1:15" x14ac:dyDescent="0.25">
      <c r="A104" t="s">
        <v>432</v>
      </c>
      <c r="B104" t="s">
        <v>334</v>
      </c>
      <c r="C104" t="s">
        <v>504</v>
      </c>
      <c r="D104" t="s">
        <v>21</v>
      </c>
      <c r="E104" t="s">
        <v>507</v>
      </c>
      <c r="F104" t="s">
        <v>53</v>
      </c>
      <c r="G104" t="s">
        <v>54</v>
      </c>
      <c r="H104" t="s">
        <v>61</v>
      </c>
      <c r="I104" t="s">
        <v>62</v>
      </c>
      <c r="J104" t="s">
        <v>63</v>
      </c>
      <c r="K104" t="s">
        <v>64</v>
      </c>
      <c r="L104" t="s">
        <v>2</v>
      </c>
      <c r="O104">
        <v>50</v>
      </c>
    </row>
    <row r="105" spans="1:15" x14ac:dyDescent="0.25">
      <c r="A105" t="s">
        <v>432</v>
      </c>
      <c r="B105" t="s">
        <v>334</v>
      </c>
      <c r="C105" t="s">
        <v>504</v>
      </c>
      <c r="D105" t="s">
        <v>21</v>
      </c>
      <c r="E105" t="s">
        <v>507</v>
      </c>
      <c r="F105" t="s">
        <v>53</v>
      </c>
      <c r="G105" t="s">
        <v>54</v>
      </c>
      <c r="H105" t="s">
        <v>61</v>
      </c>
      <c r="I105" t="s">
        <v>62</v>
      </c>
      <c r="J105" t="s">
        <v>63</v>
      </c>
      <c r="K105" t="s">
        <v>64</v>
      </c>
      <c r="L105" t="s">
        <v>3</v>
      </c>
      <c r="O105">
        <v>50</v>
      </c>
    </row>
    <row r="106" spans="1:15" x14ac:dyDescent="0.25">
      <c r="A106" t="s">
        <v>432</v>
      </c>
      <c r="B106" t="s">
        <v>334</v>
      </c>
      <c r="C106" t="s">
        <v>504</v>
      </c>
      <c r="D106" t="s">
        <v>21</v>
      </c>
      <c r="E106" t="s">
        <v>507</v>
      </c>
      <c r="F106" t="s">
        <v>53</v>
      </c>
      <c r="G106" t="s">
        <v>54</v>
      </c>
      <c r="H106" t="s">
        <v>61</v>
      </c>
      <c r="I106" t="s">
        <v>62</v>
      </c>
      <c r="J106" t="s">
        <v>63</v>
      </c>
      <c r="K106" t="s">
        <v>64</v>
      </c>
      <c r="L106" t="s">
        <v>4</v>
      </c>
    </row>
    <row r="107" spans="1:15" x14ac:dyDescent="0.25">
      <c r="A107" t="s">
        <v>432</v>
      </c>
      <c r="B107" t="s">
        <v>334</v>
      </c>
      <c r="C107" t="s">
        <v>504</v>
      </c>
      <c r="D107" t="s">
        <v>21</v>
      </c>
      <c r="E107" t="s">
        <v>507</v>
      </c>
      <c r="F107" t="s">
        <v>53</v>
      </c>
      <c r="G107" t="s">
        <v>54</v>
      </c>
      <c r="H107" t="s">
        <v>61</v>
      </c>
      <c r="I107" t="s">
        <v>62</v>
      </c>
      <c r="J107" t="s">
        <v>63</v>
      </c>
      <c r="K107" t="s">
        <v>64</v>
      </c>
      <c r="L107" t="s">
        <v>5</v>
      </c>
      <c r="O107">
        <v>50</v>
      </c>
    </row>
    <row r="108" spans="1:15" x14ac:dyDescent="0.25">
      <c r="A108" t="s">
        <v>432</v>
      </c>
      <c r="B108" t="s">
        <v>334</v>
      </c>
      <c r="C108" t="s">
        <v>504</v>
      </c>
      <c r="D108" t="s">
        <v>21</v>
      </c>
      <c r="E108" t="s">
        <v>507</v>
      </c>
      <c r="F108" t="s">
        <v>53</v>
      </c>
      <c r="G108" t="s">
        <v>54</v>
      </c>
      <c r="H108" t="s">
        <v>61</v>
      </c>
      <c r="I108" t="s">
        <v>62</v>
      </c>
      <c r="J108" t="s">
        <v>63</v>
      </c>
      <c r="K108" t="s">
        <v>64</v>
      </c>
      <c r="L108" t="s">
        <v>6</v>
      </c>
      <c r="O108">
        <v>50</v>
      </c>
    </row>
    <row r="109" spans="1:15" x14ac:dyDescent="0.25">
      <c r="A109" t="s">
        <v>432</v>
      </c>
      <c r="B109" t="s">
        <v>334</v>
      </c>
      <c r="C109" t="s">
        <v>504</v>
      </c>
      <c r="D109" t="s">
        <v>21</v>
      </c>
      <c r="E109" t="s">
        <v>507</v>
      </c>
      <c r="F109" t="s">
        <v>53</v>
      </c>
      <c r="G109" t="s">
        <v>54</v>
      </c>
      <c r="H109" t="s">
        <v>61</v>
      </c>
      <c r="I109" t="s">
        <v>62</v>
      </c>
      <c r="J109" t="s">
        <v>63</v>
      </c>
      <c r="K109" t="s">
        <v>64</v>
      </c>
      <c r="L109" t="s">
        <v>7</v>
      </c>
    </row>
    <row r="110" spans="1:15" x14ac:dyDescent="0.25">
      <c r="A110" t="s">
        <v>432</v>
      </c>
      <c r="B110" t="s">
        <v>334</v>
      </c>
      <c r="C110" t="s">
        <v>504</v>
      </c>
      <c r="D110" t="s">
        <v>21</v>
      </c>
      <c r="E110" t="s">
        <v>507</v>
      </c>
      <c r="F110" t="s">
        <v>53</v>
      </c>
      <c r="G110" t="s">
        <v>54</v>
      </c>
      <c r="H110" t="s">
        <v>61</v>
      </c>
      <c r="I110" t="s">
        <v>62</v>
      </c>
      <c r="J110" t="s">
        <v>63</v>
      </c>
      <c r="K110" t="s">
        <v>64</v>
      </c>
      <c r="L110" t="s">
        <v>8</v>
      </c>
      <c r="O110">
        <v>50</v>
      </c>
    </row>
    <row r="111" spans="1:15" x14ac:dyDescent="0.25">
      <c r="A111" t="s">
        <v>432</v>
      </c>
      <c r="B111" t="s">
        <v>334</v>
      </c>
      <c r="C111" t="s">
        <v>504</v>
      </c>
      <c r="D111" t="s">
        <v>21</v>
      </c>
      <c r="E111" t="s">
        <v>507</v>
      </c>
      <c r="F111" t="s">
        <v>53</v>
      </c>
      <c r="G111" t="s">
        <v>54</v>
      </c>
      <c r="H111" t="s">
        <v>61</v>
      </c>
      <c r="I111" t="s">
        <v>62</v>
      </c>
      <c r="J111" t="s">
        <v>63</v>
      </c>
      <c r="K111" t="s">
        <v>64</v>
      </c>
      <c r="L111" t="s">
        <v>9</v>
      </c>
      <c r="O111">
        <v>50</v>
      </c>
    </row>
    <row r="112" spans="1:15" x14ac:dyDescent="0.25">
      <c r="A112" t="s">
        <v>432</v>
      </c>
      <c r="B112" t="s">
        <v>334</v>
      </c>
      <c r="C112" t="s">
        <v>504</v>
      </c>
      <c r="D112" t="s">
        <v>21</v>
      </c>
      <c r="E112" t="s">
        <v>507</v>
      </c>
      <c r="F112" t="s">
        <v>65</v>
      </c>
      <c r="G112" t="s">
        <v>66</v>
      </c>
      <c r="H112" t="s">
        <v>67</v>
      </c>
      <c r="I112" t="s">
        <v>68</v>
      </c>
      <c r="J112" t="s">
        <v>69</v>
      </c>
      <c r="K112" t="s">
        <v>70</v>
      </c>
      <c r="L112" t="s">
        <v>0</v>
      </c>
    </row>
    <row r="113" spans="1:15" x14ac:dyDescent="0.25">
      <c r="A113" t="s">
        <v>432</v>
      </c>
      <c r="B113" t="s">
        <v>334</v>
      </c>
      <c r="C113" t="s">
        <v>504</v>
      </c>
      <c r="D113" t="s">
        <v>21</v>
      </c>
      <c r="E113" t="s">
        <v>507</v>
      </c>
      <c r="F113" t="s">
        <v>65</v>
      </c>
      <c r="G113" t="s">
        <v>66</v>
      </c>
      <c r="H113" t="s">
        <v>67</v>
      </c>
      <c r="I113" t="s">
        <v>68</v>
      </c>
      <c r="J113" t="s">
        <v>69</v>
      </c>
      <c r="K113" t="s">
        <v>70</v>
      </c>
      <c r="L113" t="s">
        <v>1</v>
      </c>
    </row>
    <row r="114" spans="1:15" x14ac:dyDescent="0.25">
      <c r="A114" t="s">
        <v>432</v>
      </c>
      <c r="B114" t="s">
        <v>334</v>
      </c>
      <c r="C114" t="s">
        <v>504</v>
      </c>
      <c r="D114" t="s">
        <v>21</v>
      </c>
      <c r="E114" t="s">
        <v>507</v>
      </c>
      <c r="F114" t="s">
        <v>65</v>
      </c>
      <c r="G114" t="s">
        <v>66</v>
      </c>
      <c r="H114" t="s">
        <v>67</v>
      </c>
      <c r="I114" t="s">
        <v>68</v>
      </c>
      <c r="J114" t="s">
        <v>69</v>
      </c>
      <c r="K114" t="s">
        <v>70</v>
      </c>
      <c r="L114" t="s">
        <v>2</v>
      </c>
    </row>
    <row r="115" spans="1:15" x14ac:dyDescent="0.25">
      <c r="A115" t="s">
        <v>432</v>
      </c>
      <c r="B115" t="s">
        <v>334</v>
      </c>
      <c r="C115" t="s">
        <v>504</v>
      </c>
      <c r="D115" t="s">
        <v>21</v>
      </c>
      <c r="E115" t="s">
        <v>507</v>
      </c>
      <c r="F115" t="s">
        <v>65</v>
      </c>
      <c r="G115" t="s">
        <v>66</v>
      </c>
      <c r="H115" t="s">
        <v>67</v>
      </c>
      <c r="I115" t="s">
        <v>68</v>
      </c>
      <c r="J115" t="s">
        <v>69</v>
      </c>
      <c r="K115" t="s">
        <v>70</v>
      </c>
      <c r="L115" t="s">
        <v>3</v>
      </c>
      <c r="M115">
        <v>6215</v>
      </c>
      <c r="N115">
        <v>9470</v>
      </c>
      <c r="O115">
        <v>15685</v>
      </c>
    </row>
    <row r="116" spans="1:15" x14ac:dyDescent="0.25">
      <c r="A116" t="s">
        <v>432</v>
      </c>
      <c r="B116" t="s">
        <v>334</v>
      </c>
      <c r="C116" t="s">
        <v>504</v>
      </c>
      <c r="D116" t="s">
        <v>21</v>
      </c>
      <c r="E116" t="s">
        <v>507</v>
      </c>
      <c r="F116" t="s">
        <v>65</v>
      </c>
      <c r="G116" t="s">
        <v>66</v>
      </c>
      <c r="H116" t="s">
        <v>67</v>
      </c>
      <c r="I116" t="s">
        <v>68</v>
      </c>
      <c r="J116" t="s">
        <v>69</v>
      </c>
      <c r="K116" t="s">
        <v>70</v>
      </c>
      <c r="L116" t="s">
        <v>4</v>
      </c>
    </row>
    <row r="117" spans="1:15" x14ac:dyDescent="0.25">
      <c r="A117" t="s">
        <v>432</v>
      </c>
      <c r="B117" t="s">
        <v>334</v>
      </c>
      <c r="C117" t="s">
        <v>504</v>
      </c>
      <c r="D117" t="s">
        <v>21</v>
      </c>
      <c r="E117" t="s">
        <v>507</v>
      </c>
      <c r="F117" t="s">
        <v>65</v>
      </c>
      <c r="G117" t="s">
        <v>66</v>
      </c>
      <c r="H117" t="s">
        <v>67</v>
      </c>
      <c r="I117" t="s">
        <v>68</v>
      </c>
      <c r="J117" t="s">
        <v>69</v>
      </c>
      <c r="K117" t="s">
        <v>70</v>
      </c>
      <c r="L117" t="s">
        <v>5</v>
      </c>
    </row>
    <row r="118" spans="1:15" x14ac:dyDescent="0.25">
      <c r="A118" t="s">
        <v>432</v>
      </c>
      <c r="B118" t="s">
        <v>334</v>
      </c>
      <c r="C118" t="s">
        <v>504</v>
      </c>
      <c r="D118" t="s">
        <v>21</v>
      </c>
      <c r="E118" t="s">
        <v>507</v>
      </c>
      <c r="F118" t="s">
        <v>65</v>
      </c>
      <c r="G118" t="s">
        <v>66</v>
      </c>
      <c r="H118" t="s">
        <v>67</v>
      </c>
      <c r="I118" t="s">
        <v>68</v>
      </c>
      <c r="J118" t="s">
        <v>69</v>
      </c>
      <c r="K118" t="s">
        <v>70</v>
      </c>
      <c r="L118" t="s">
        <v>6</v>
      </c>
      <c r="M118">
        <v>17702</v>
      </c>
      <c r="N118">
        <v>17007</v>
      </c>
      <c r="O118">
        <v>34709</v>
      </c>
    </row>
    <row r="119" spans="1:15" x14ac:dyDescent="0.25">
      <c r="A119" t="s">
        <v>432</v>
      </c>
      <c r="B119" t="s">
        <v>334</v>
      </c>
      <c r="C119" t="s">
        <v>504</v>
      </c>
      <c r="D119" t="s">
        <v>21</v>
      </c>
      <c r="E119" t="s">
        <v>507</v>
      </c>
      <c r="F119" t="s">
        <v>65</v>
      </c>
      <c r="G119" t="s">
        <v>66</v>
      </c>
      <c r="H119" t="s">
        <v>67</v>
      </c>
      <c r="I119" t="s">
        <v>68</v>
      </c>
      <c r="J119" t="s">
        <v>69</v>
      </c>
      <c r="K119" t="s">
        <v>70</v>
      </c>
      <c r="L119" t="s">
        <v>7</v>
      </c>
    </row>
    <row r="120" spans="1:15" x14ac:dyDescent="0.25">
      <c r="A120" t="s">
        <v>432</v>
      </c>
      <c r="B120" t="s">
        <v>334</v>
      </c>
      <c r="C120" t="s">
        <v>504</v>
      </c>
      <c r="D120" t="s">
        <v>21</v>
      </c>
      <c r="E120" t="s">
        <v>507</v>
      </c>
      <c r="F120" t="s">
        <v>65</v>
      </c>
      <c r="G120" t="s">
        <v>66</v>
      </c>
      <c r="H120" t="s">
        <v>67</v>
      </c>
      <c r="I120" t="s">
        <v>68</v>
      </c>
      <c r="J120" t="s">
        <v>69</v>
      </c>
      <c r="K120" t="s">
        <v>70</v>
      </c>
      <c r="L120" t="s">
        <v>8</v>
      </c>
    </row>
    <row r="121" spans="1:15" x14ac:dyDescent="0.25">
      <c r="A121" t="s">
        <v>432</v>
      </c>
      <c r="B121" t="s">
        <v>334</v>
      </c>
      <c r="C121" t="s">
        <v>504</v>
      </c>
      <c r="D121" t="s">
        <v>21</v>
      </c>
      <c r="E121" t="s">
        <v>507</v>
      </c>
      <c r="F121" t="s">
        <v>65</v>
      </c>
      <c r="G121" t="s">
        <v>66</v>
      </c>
      <c r="H121" t="s">
        <v>67</v>
      </c>
      <c r="I121" t="s">
        <v>68</v>
      </c>
      <c r="J121" t="s">
        <v>69</v>
      </c>
      <c r="K121" t="s">
        <v>70</v>
      </c>
      <c r="L121" t="s">
        <v>9</v>
      </c>
      <c r="M121">
        <v>17624</v>
      </c>
      <c r="N121">
        <v>16932</v>
      </c>
      <c r="O121">
        <v>34556</v>
      </c>
    </row>
    <row r="122" spans="1:15" x14ac:dyDescent="0.25">
      <c r="A122" t="s">
        <v>432</v>
      </c>
      <c r="B122" t="s">
        <v>334</v>
      </c>
      <c r="C122" t="s">
        <v>504</v>
      </c>
      <c r="D122" t="s">
        <v>21</v>
      </c>
      <c r="E122" t="s">
        <v>507</v>
      </c>
      <c r="F122" t="s">
        <v>65</v>
      </c>
      <c r="G122" t="s">
        <v>66</v>
      </c>
      <c r="H122" t="s">
        <v>67</v>
      </c>
      <c r="I122" t="s">
        <v>68</v>
      </c>
      <c r="J122" t="s">
        <v>71</v>
      </c>
      <c r="K122" t="s">
        <v>72</v>
      </c>
      <c r="L122" t="s">
        <v>0</v>
      </c>
    </row>
    <row r="123" spans="1:15" x14ac:dyDescent="0.25">
      <c r="A123" t="s">
        <v>432</v>
      </c>
      <c r="B123" t="s">
        <v>334</v>
      </c>
      <c r="C123" t="s">
        <v>504</v>
      </c>
      <c r="D123" t="s">
        <v>21</v>
      </c>
      <c r="E123" t="s">
        <v>507</v>
      </c>
      <c r="F123" t="s">
        <v>65</v>
      </c>
      <c r="G123" t="s">
        <v>66</v>
      </c>
      <c r="H123" t="s">
        <v>67</v>
      </c>
      <c r="I123" t="s">
        <v>68</v>
      </c>
      <c r="J123" t="s">
        <v>71</v>
      </c>
      <c r="K123" t="s">
        <v>72</v>
      </c>
      <c r="L123" t="s">
        <v>1</v>
      </c>
    </row>
    <row r="124" spans="1:15" x14ac:dyDescent="0.25">
      <c r="A124" t="s">
        <v>432</v>
      </c>
      <c r="B124" t="s">
        <v>334</v>
      </c>
      <c r="C124" t="s">
        <v>504</v>
      </c>
      <c r="D124" t="s">
        <v>21</v>
      </c>
      <c r="E124" t="s">
        <v>507</v>
      </c>
      <c r="F124" t="s">
        <v>65</v>
      </c>
      <c r="G124" t="s">
        <v>66</v>
      </c>
      <c r="H124" t="s">
        <v>67</v>
      </c>
      <c r="I124" t="s">
        <v>68</v>
      </c>
      <c r="J124" t="s">
        <v>71</v>
      </c>
      <c r="K124" t="s">
        <v>72</v>
      </c>
      <c r="L124" t="s">
        <v>2</v>
      </c>
    </row>
    <row r="125" spans="1:15" x14ac:dyDescent="0.25">
      <c r="A125" t="s">
        <v>432</v>
      </c>
      <c r="B125" t="s">
        <v>334</v>
      </c>
      <c r="C125" t="s">
        <v>504</v>
      </c>
      <c r="D125" t="s">
        <v>21</v>
      </c>
      <c r="E125" t="s">
        <v>507</v>
      </c>
      <c r="F125" t="s">
        <v>65</v>
      </c>
      <c r="G125" t="s">
        <v>66</v>
      </c>
      <c r="H125" t="s">
        <v>67</v>
      </c>
      <c r="I125" t="s">
        <v>68</v>
      </c>
      <c r="J125" t="s">
        <v>71</v>
      </c>
      <c r="K125" t="s">
        <v>72</v>
      </c>
      <c r="L125" t="s">
        <v>3</v>
      </c>
      <c r="M125">
        <v>75813</v>
      </c>
      <c r="N125">
        <v>73611</v>
      </c>
      <c r="O125">
        <v>149424</v>
      </c>
    </row>
    <row r="126" spans="1:15" x14ac:dyDescent="0.25">
      <c r="A126" t="s">
        <v>432</v>
      </c>
      <c r="B126" t="s">
        <v>334</v>
      </c>
      <c r="C126" t="s">
        <v>504</v>
      </c>
      <c r="D126" t="s">
        <v>21</v>
      </c>
      <c r="E126" t="s">
        <v>507</v>
      </c>
      <c r="F126" t="s">
        <v>65</v>
      </c>
      <c r="G126" t="s">
        <v>66</v>
      </c>
      <c r="H126" t="s">
        <v>67</v>
      </c>
      <c r="I126" t="s">
        <v>68</v>
      </c>
      <c r="J126" t="s">
        <v>71</v>
      </c>
      <c r="K126" t="s">
        <v>72</v>
      </c>
      <c r="L126" t="s">
        <v>4</v>
      </c>
    </row>
    <row r="127" spans="1:15" x14ac:dyDescent="0.25">
      <c r="A127" t="s">
        <v>432</v>
      </c>
      <c r="B127" t="s">
        <v>334</v>
      </c>
      <c r="C127" t="s">
        <v>504</v>
      </c>
      <c r="D127" t="s">
        <v>21</v>
      </c>
      <c r="E127" t="s">
        <v>507</v>
      </c>
      <c r="F127" t="s">
        <v>65</v>
      </c>
      <c r="G127" t="s">
        <v>66</v>
      </c>
      <c r="H127" t="s">
        <v>67</v>
      </c>
      <c r="I127" t="s">
        <v>68</v>
      </c>
      <c r="J127" t="s">
        <v>71</v>
      </c>
      <c r="K127" t="s">
        <v>72</v>
      </c>
      <c r="L127" t="s">
        <v>5</v>
      </c>
    </row>
    <row r="128" spans="1:15" x14ac:dyDescent="0.25">
      <c r="A128" t="s">
        <v>432</v>
      </c>
      <c r="B128" t="s">
        <v>334</v>
      </c>
      <c r="C128" t="s">
        <v>504</v>
      </c>
      <c r="D128" t="s">
        <v>21</v>
      </c>
      <c r="E128" t="s">
        <v>507</v>
      </c>
      <c r="F128" t="s">
        <v>65</v>
      </c>
      <c r="G128" t="s">
        <v>66</v>
      </c>
      <c r="H128" t="s">
        <v>67</v>
      </c>
      <c r="I128" t="s">
        <v>68</v>
      </c>
      <c r="J128" t="s">
        <v>71</v>
      </c>
      <c r="K128" t="s">
        <v>72</v>
      </c>
      <c r="L128" t="s">
        <v>6</v>
      </c>
      <c r="M128">
        <v>3537</v>
      </c>
      <c r="N128">
        <v>3402</v>
      </c>
      <c r="O128">
        <v>6939</v>
      </c>
    </row>
    <row r="129" spans="1:15" x14ac:dyDescent="0.25">
      <c r="A129" t="s">
        <v>432</v>
      </c>
      <c r="B129" t="s">
        <v>334</v>
      </c>
      <c r="C129" t="s">
        <v>504</v>
      </c>
      <c r="D129" t="s">
        <v>21</v>
      </c>
      <c r="E129" t="s">
        <v>507</v>
      </c>
      <c r="F129" t="s">
        <v>65</v>
      </c>
      <c r="G129" t="s">
        <v>66</v>
      </c>
      <c r="H129" t="s">
        <v>67</v>
      </c>
      <c r="I129" t="s">
        <v>68</v>
      </c>
      <c r="J129" t="s">
        <v>71</v>
      </c>
      <c r="K129" t="s">
        <v>72</v>
      </c>
      <c r="L129" t="s">
        <v>7</v>
      </c>
    </row>
    <row r="130" spans="1:15" x14ac:dyDescent="0.25">
      <c r="A130" t="s">
        <v>432</v>
      </c>
      <c r="B130" t="s">
        <v>334</v>
      </c>
      <c r="C130" t="s">
        <v>504</v>
      </c>
      <c r="D130" t="s">
        <v>21</v>
      </c>
      <c r="E130" t="s">
        <v>507</v>
      </c>
      <c r="F130" t="s">
        <v>65</v>
      </c>
      <c r="G130" t="s">
        <v>66</v>
      </c>
      <c r="H130" t="s">
        <v>67</v>
      </c>
      <c r="I130" t="s">
        <v>68</v>
      </c>
      <c r="J130" t="s">
        <v>71</v>
      </c>
      <c r="K130" t="s">
        <v>72</v>
      </c>
      <c r="L130" t="s">
        <v>8</v>
      </c>
    </row>
    <row r="131" spans="1:15" x14ac:dyDescent="0.25">
      <c r="A131" t="s">
        <v>432</v>
      </c>
      <c r="B131" t="s">
        <v>334</v>
      </c>
      <c r="C131" t="s">
        <v>504</v>
      </c>
      <c r="D131" t="s">
        <v>21</v>
      </c>
      <c r="E131" t="s">
        <v>507</v>
      </c>
      <c r="F131" t="s">
        <v>65</v>
      </c>
      <c r="G131" t="s">
        <v>66</v>
      </c>
      <c r="H131" t="s">
        <v>67</v>
      </c>
      <c r="I131" t="s">
        <v>68</v>
      </c>
      <c r="J131" t="s">
        <v>71</v>
      </c>
      <c r="K131" t="s">
        <v>72</v>
      </c>
      <c r="L131" t="s">
        <v>9</v>
      </c>
      <c r="M131">
        <v>3524</v>
      </c>
      <c r="N131">
        <v>3384</v>
      </c>
      <c r="O131">
        <v>6908</v>
      </c>
    </row>
    <row r="132" spans="1:15" x14ac:dyDescent="0.25">
      <c r="A132" t="s">
        <v>432</v>
      </c>
      <c r="B132" t="s">
        <v>334</v>
      </c>
      <c r="C132" t="s">
        <v>504</v>
      </c>
      <c r="D132" t="s">
        <v>21</v>
      </c>
      <c r="E132" t="s">
        <v>507</v>
      </c>
      <c r="F132" t="s">
        <v>73</v>
      </c>
      <c r="G132" t="s">
        <v>74</v>
      </c>
      <c r="H132" t="s">
        <v>75</v>
      </c>
      <c r="I132" t="s">
        <v>76</v>
      </c>
      <c r="J132" t="s">
        <v>77</v>
      </c>
      <c r="K132" t="s">
        <v>78</v>
      </c>
      <c r="L132" t="s">
        <v>0</v>
      </c>
      <c r="O132">
        <v>6790</v>
      </c>
    </row>
    <row r="133" spans="1:15" x14ac:dyDescent="0.25">
      <c r="A133" t="s">
        <v>432</v>
      </c>
      <c r="B133" t="s">
        <v>334</v>
      </c>
      <c r="C133" t="s">
        <v>504</v>
      </c>
      <c r="D133" t="s">
        <v>21</v>
      </c>
      <c r="E133" t="s">
        <v>507</v>
      </c>
      <c r="F133" t="s">
        <v>73</v>
      </c>
      <c r="G133" t="s">
        <v>74</v>
      </c>
      <c r="H133" t="s">
        <v>75</v>
      </c>
      <c r="I133" t="s">
        <v>76</v>
      </c>
      <c r="J133" t="s">
        <v>77</v>
      </c>
      <c r="K133" t="s">
        <v>78</v>
      </c>
      <c r="L133" t="s">
        <v>1</v>
      </c>
    </row>
    <row r="134" spans="1:15" x14ac:dyDescent="0.25">
      <c r="A134" t="s">
        <v>432</v>
      </c>
      <c r="B134" t="s">
        <v>334</v>
      </c>
      <c r="C134" t="s">
        <v>504</v>
      </c>
      <c r="D134" t="s">
        <v>21</v>
      </c>
      <c r="E134" t="s">
        <v>507</v>
      </c>
      <c r="F134" t="s">
        <v>73</v>
      </c>
      <c r="G134" t="s">
        <v>74</v>
      </c>
      <c r="H134" t="s">
        <v>75</v>
      </c>
      <c r="I134" t="s">
        <v>76</v>
      </c>
      <c r="J134" t="s">
        <v>77</v>
      </c>
      <c r="K134" t="s">
        <v>78</v>
      </c>
      <c r="L134" t="s">
        <v>2</v>
      </c>
    </row>
    <row r="135" spans="1:15" x14ac:dyDescent="0.25">
      <c r="A135" t="s">
        <v>432</v>
      </c>
      <c r="B135" t="s">
        <v>334</v>
      </c>
      <c r="C135" t="s">
        <v>504</v>
      </c>
      <c r="D135" t="s">
        <v>21</v>
      </c>
      <c r="E135" t="s">
        <v>507</v>
      </c>
      <c r="F135" t="s">
        <v>73</v>
      </c>
      <c r="G135" t="s">
        <v>74</v>
      </c>
      <c r="H135" t="s">
        <v>75</v>
      </c>
      <c r="I135" t="s">
        <v>76</v>
      </c>
      <c r="J135" t="s">
        <v>77</v>
      </c>
      <c r="K135" t="s">
        <v>78</v>
      </c>
      <c r="L135" t="s">
        <v>3</v>
      </c>
      <c r="O135">
        <v>367908</v>
      </c>
    </row>
    <row r="136" spans="1:15" x14ac:dyDescent="0.25">
      <c r="A136" t="s">
        <v>432</v>
      </c>
      <c r="B136" t="s">
        <v>334</v>
      </c>
      <c r="C136" t="s">
        <v>504</v>
      </c>
      <c r="D136" t="s">
        <v>21</v>
      </c>
      <c r="E136" t="s">
        <v>507</v>
      </c>
      <c r="F136" t="s">
        <v>73</v>
      </c>
      <c r="G136" t="s">
        <v>74</v>
      </c>
      <c r="H136" t="s">
        <v>75</v>
      </c>
      <c r="I136" t="s">
        <v>76</v>
      </c>
      <c r="J136" t="s">
        <v>77</v>
      </c>
      <c r="K136" t="s">
        <v>78</v>
      </c>
      <c r="L136" t="s">
        <v>4</v>
      </c>
      <c r="O136">
        <v>10264</v>
      </c>
    </row>
    <row r="137" spans="1:15" x14ac:dyDescent="0.25">
      <c r="A137" t="s">
        <v>432</v>
      </c>
      <c r="B137" t="s">
        <v>334</v>
      </c>
      <c r="C137" t="s">
        <v>504</v>
      </c>
      <c r="D137" t="s">
        <v>21</v>
      </c>
      <c r="E137" t="s">
        <v>507</v>
      </c>
      <c r="F137" t="s">
        <v>73</v>
      </c>
      <c r="G137" t="s">
        <v>74</v>
      </c>
      <c r="H137" t="s">
        <v>75</v>
      </c>
      <c r="I137" t="s">
        <v>76</v>
      </c>
      <c r="J137" t="s">
        <v>77</v>
      </c>
      <c r="K137" t="s">
        <v>78</v>
      </c>
      <c r="L137" t="s">
        <v>5</v>
      </c>
    </row>
    <row r="138" spans="1:15" x14ac:dyDescent="0.25">
      <c r="A138" t="s">
        <v>432</v>
      </c>
      <c r="B138" t="s">
        <v>334</v>
      </c>
      <c r="C138" t="s">
        <v>504</v>
      </c>
      <c r="D138" t="s">
        <v>21</v>
      </c>
      <c r="E138" t="s">
        <v>507</v>
      </c>
      <c r="F138" t="s">
        <v>73</v>
      </c>
      <c r="G138" t="s">
        <v>74</v>
      </c>
      <c r="H138" t="s">
        <v>75</v>
      </c>
      <c r="I138" t="s">
        <v>76</v>
      </c>
      <c r="J138" t="s">
        <v>77</v>
      </c>
      <c r="K138" t="s">
        <v>78</v>
      </c>
      <c r="L138" t="s">
        <v>6</v>
      </c>
      <c r="O138">
        <v>250249</v>
      </c>
    </row>
    <row r="139" spans="1:15" x14ac:dyDescent="0.25">
      <c r="A139" t="s">
        <v>432</v>
      </c>
      <c r="B139" t="s">
        <v>334</v>
      </c>
      <c r="C139" t="s">
        <v>504</v>
      </c>
      <c r="D139" t="s">
        <v>21</v>
      </c>
      <c r="E139" t="s">
        <v>507</v>
      </c>
      <c r="F139" t="s">
        <v>73</v>
      </c>
      <c r="G139" t="s">
        <v>74</v>
      </c>
      <c r="H139" t="s">
        <v>75</v>
      </c>
      <c r="I139" t="s">
        <v>76</v>
      </c>
      <c r="J139" t="s">
        <v>77</v>
      </c>
      <c r="K139" t="s">
        <v>78</v>
      </c>
      <c r="L139" t="s">
        <v>7</v>
      </c>
      <c r="O139">
        <v>85450</v>
      </c>
    </row>
    <row r="140" spans="1:15" x14ac:dyDescent="0.25">
      <c r="A140" t="s">
        <v>432</v>
      </c>
      <c r="B140" t="s">
        <v>334</v>
      </c>
      <c r="C140" t="s">
        <v>504</v>
      </c>
      <c r="D140" t="s">
        <v>21</v>
      </c>
      <c r="E140" t="s">
        <v>507</v>
      </c>
      <c r="F140" t="s">
        <v>73</v>
      </c>
      <c r="G140" t="s">
        <v>74</v>
      </c>
      <c r="H140" t="s">
        <v>75</v>
      </c>
      <c r="I140" t="s">
        <v>76</v>
      </c>
      <c r="J140" t="s">
        <v>77</v>
      </c>
      <c r="K140" t="s">
        <v>78</v>
      </c>
      <c r="L140" t="s">
        <v>8</v>
      </c>
    </row>
    <row r="141" spans="1:15" x14ac:dyDescent="0.25">
      <c r="A141" t="s">
        <v>432</v>
      </c>
      <c r="B141" t="s">
        <v>334</v>
      </c>
      <c r="C141" t="s">
        <v>504</v>
      </c>
      <c r="D141" t="s">
        <v>21</v>
      </c>
      <c r="E141" t="s">
        <v>507</v>
      </c>
      <c r="F141" t="s">
        <v>73</v>
      </c>
      <c r="G141" t="s">
        <v>74</v>
      </c>
      <c r="H141" t="s">
        <v>75</v>
      </c>
      <c r="I141" t="s">
        <v>76</v>
      </c>
      <c r="J141" t="s">
        <v>77</v>
      </c>
      <c r="K141" t="s">
        <v>78</v>
      </c>
      <c r="L141" t="s">
        <v>9</v>
      </c>
      <c r="O141">
        <v>195283</v>
      </c>
    </row>
    <row r="142" spans="1:15" x14ac:dyDescent="0.25">
      <c r="A142" t="s">
        <v>432</v>
      </c>
      <c r="B142" t="s">
        <v>334</v>
      </c>
      <c r="C142" t="s">
        <v>504</v>
      </c>
      <c r="D142" t="s">
        <v>21</v>
      </c>
      <c r="E142" t="s">
        <v>507</v>
      </c>
      <c r="F142" t="s">
        <v>73</v>
      </c>
      <c r="G142" t="s">
        <v>74</v>
      </c>
      <c r="H142" t="s">
        <v>75</v>
      </c>
      <c r="I142" t="s">
        <v>76</v>
      </c>
      <c r="J142" t="s">
        <v>79</v>
      </c>
      <c r="K142" t="s">
        <v>80</v>
      </c>
      <c r="L142" t="s">
        <v>0</v>
      </c>
      <c r="O142">
        <v>3933</v>
      </c>
    </row>
    <row r="143" spans="1:15" x14ac:dyDescent="0.25">
      <c r="A143" t="s">
        <v>432</v>
      </c>
      <c r="B143" t="s">
        <v>334</v>
      </c>
      <c r="C143" t="s">
        <v>504</v>
      </c>
      <c r="D143" t="s">
        <v>21</v>
      </c>
      <c r="E143" t="s">
        <v>507</v>
      </c>
      <c r="F143" t="s">
        <v>73</v>
      </c>
      <c r="G143" t="s">
        <v>74</v>
      </c>
      <c r="H143" t="s">
        <v>75</v>
      </c>
      <c r="I143" t="s">
        <v>76</v>
      </c>
      <c r="J143" t="s">
        <v>79</v>
      </c>
      <c r="K143" t="s">
        <v>80</v>
      </c>
      <c r="L143" t="s">
        <v>1</v>
      </c>
    </row>
    <row r="144" spans="1:15" x14ac:dyDescent="0.25">
      <c r="A144" t="s">
        <v>432</v>
      </c>
      <c r="B144" t="s">
        <v>334</v>
      </c>
      <c r="C144" t="s">
        <v>504</v>
      </c>
      <c r="D144" t="s">
        <v>21</v>
      </c>
      <c r="E144" t="s">
        <v>507</v>
      </c>
      <c r="F144" t="s">
        <v>73</v>
      </c>
      <c r="G144" t="s">
        <v>74</v>
      </c>
      <c r="H144" t="s">
        <v>75</v>
      </c>
      <c r="I144" t="s">
        <v>76</v>
      </c>
      <c r="J144" t="s">
        <v>79</v>
      </c>
      <c r="K144" t="s">
        <v>80</v>
      </c>
      <c r="L144" t="s">
        <v>2</v>
      </c>
    </row>
    <row r="145" spans="1:15" x14ac:dyDescent="0.25">
      <c r="A145" t="s">
        <v>432</v>
      </c>
      <c r="B145" t="s">
        <v>334</v>
      </c>
      <c r="C145" t="s">
        <v>504</v>
      </c>
      <c r="D145" t="s">
        <v>21</v>
      </c>
      <c r="E145" t="s">
        <v>507</v>
      </c>
      <c r="F145" t="s">
        <v>73</v>
      </c>
      <c r="G145" t="s">
        <v>74</v>
      </c>
      <c r="H145" t="s">
        <v>75</v>
      </c>
      <c r="I145" t="s">
        <v>76</v>
      </c>
      <c r="J145" t="s">
        <v>79</v>
      </c>
      <c r="K145" t="s">
        <v>80</v>
      </c>
      <c r="L145" t="s">
        <v>3</v>
      </c>
      <c r="O145">
        <v>321913</v>
      </c>
    </row>
    <row r="146" spans="1:15" x14ac:dyDescent="0.25">
      <c r="A146" t="s">
        <v>432</v>
      </c>
      <c r="B146" t="s">
        <v>334</v>
      </c>
      <c r="C146" t="s">
        <v>504</v>
      </c>
      <c r="D146" t="s">
        <v>21</v>
      </c>
      <c r="E146" t="s">
        <v>507</v>
      </c>
      <c r="F146" t="s">
        <v>73</v>
      </c>
      <c r="G146" t="s">
        <v>74</v>
      </c>
      <c r="H146" t="s">
        <v>75</v>
      </c>
      <c r="I146" t="s">
        <v>76</v>
      </c>
      <c r="J146" t="s">
        <v>79</v>
      </c>
      <c r="K146" t="s">
        <v>80</v>
      </c>
      <c r="L146" t="s">
        <v>4</v>
      </c>
      <c r="O146">
        <v>8276</v>
      </c>
    </row>
    <row r="147" spans="1:15" x14ac:dyDescent="0.25">
      <c r="A147" t="s">
        <v>432</v>
      </c>
      <c r="B147" t="s">
        <v>334</v>
      </c>
      <c r="C147" t="s">
        <v>504</v>
      </c>
      <c r="D147" t="s">
        <v>21</v>
      </c>
      <c r="E147" t="s">
        <v>507</v>
      </c>
      <c r="F147" t="s">
        <v>73</v>
      </c>
      <c r="G147" t="s">
        <v>74</v>
      </c>
      <c r="H147" t="s">
        <v>75</v>
      </c>
      <c r="I147" t="s">
        <v>76</v>
      </c>
      <c r="J147" t="s">
        <v>79</v>
      </c>
      <c r="K147" t="s">
        <v>80</v>
      </c>
      <c r="L147" t="s">
        <v>5</v>
      </c>
    </row>
    <row r="148" spans="1:15" x14ac:dyDescent="0.25">
      <c r="A148" t="s">
        <v>432</v>
      </c>
      <c r="B148" t="s">
        <v>334</v>
      </c>
      <c r="C148" t="s">
        <v>504</v>
      </c>
      <c r="D148" t="s">
        <v>21</v>
      </c>
      <c r="E148" t="s">
        <v>507</v>
      </c>
      <c r="F148" t="s">
        <v>73</v>
      </c>
      <c r="G148" t="s">
        <v>74</v>
      </c>
      <c r="H148" t="s">
        <v>75</v>
      </c>
      <c r="I148" t="s">
        <v>76</v>
      </c>
      <c r="J148" t="s">
        <v>79</v>
      </c>
      <c r="K148" t="s">
        <v>80</v>
      </c>
      <c r="L148" t="s">
        <v>6</v>
      </c>
      <c r="O148">
        <v>137580</v>
      </c>
    </row>
    <row r="149" spans="1:15" x14ac:dyDescent="0.25">
      <c r="A149" t="s">
        <v>432</v>
      </c>
      <c r="B149" t="s">
        <v>334</v>
      </c>
      <c r="C149" t="s">
        <v>504</v>
      </c>
      <c r="D149" t="s">
        <v>21</v>
      </c>
      <c r="E149" t="s">
        <v>507</v>
      </c>
      <c r="F149" t="s">
        <v>73</v>
      </c>
      <c r="G149" t="s">
        <v>74</v>
      </c>
      <c r="H149" t="s">
        <v>75</v>
      </c>
      <c r="I149" t="s">
        <v>76</v>
      </c>
      <c r="J149" t="s">
        <v>79</v>
      </c>
      <c r="K149" t="s">
        <v>80</v>
      </c>
      <c r="L149" t="s">
        <v>7</v>
      </c>
      <c r="O149">
        <v>89211</v>
      </c>
    </row>
    <row r="150" spans="1:15" x14ac:dyDescent="0.25">
      <c r="A150" t="s">
        <v>432</v>
      </c>
      <c r="B150" t="s">
        <v>334</v>
      </c>
      <c r="C150" t="s">
        <v>504</v>
      </c>
      <c r="D150" t="s">
        <v>21</v>
      </c>
      <c r="E150" t="s">
        <v>507</v>
      </c>
      <c r="F150" t="s">
        <v>73</v>
      </c>
      <c r="G150" t="s">
        <v>74</v>
      </c>
      <c r="H150" t="s">
        <v>75</v>
      </c>
      <c r="I150" t="s">
        <v>76</v>
      </c>
      <c r="J150" t="s">
        <v>79</v>
      </c>
      <c r="K150" t="s">
        <v>80</v>
      </c>
      <c r="L150" t="s">
        <v>8</v>
      </c>
    </row>
    <row r="151" spans="1:15" x14ac:dyDescent="0.25">
      <c r="A151" t="s">
        <v>432</v>
      </c>
      <c r="B151" t="s">
        <v>334</v>
      </c>
      <c r="C151" t="s">
        <v>504</v>
      </c>
      <c r="D151" t="s">
        <v>21</v>
      </c>
      <c r="E151" t="s">
        <v>507</v>
      </c>
      <c r="F151" t="s">
        <v>73</v>
      </c>
      <c r="G151" t="s">
        <v>74</v>
      </c>
      <c r="H151" t="s">
        <v>75</v>
      </c>
      <c r="I151" t="s">
        <v>76</v>
      </c>
      <c r="J151" t="s">
        <v>79</v>
      </c>
      <c r="K151" t="s">
        <v>80</v>
      </c>
      <c r="L151" t="s">
        <v>9</v>
      </c>
      <c r="O151">
        <v>106469</v>
      </c>
    </row>
    <row r="152" spans="1:15" x14ac:dyDescent="0.25">
      <c r="A152" t="s">
        <v>432</v>
      </c>
      <c r="B152" t="s">
        <v>334</v>
      </c>
      <c r="C152" t="s">
        <v>504</v>
      </c>
      <c r="D152" t="s">
        <v>81</v>
      </c>
      <c r="E152" t="s">
        <v>356</v>
      </c>
      <c r="F152" t="s">
        <v>73</v>
      </c>
      <c r="G152" t="s">
        <v>74</v>
      </c>
      <c r="H152" t="s">
        <v>82</v>
      </c>
      <c r="I152" t="s">
        <v>83</v>
      </c>
      <c r="J152" t="s">
        <v>84</v>
      </c>
      <c r="K152" t="s">
        <v>85</v>
      </c>
      <c r="L152" t="s">
        <v>0</v>
      </c>
      <c r="O152">
        <v>7544</v>
      </c>
    </row>
    <row r="153" spans="1:15" x14ac:dyDescent="0.25">
      <c r="A153" t="s">
        <v>432</v>
      </c>
      <c r="B153" t="s">
        <v>334</v>
      </c>
      <c r="C153" t="s">
        <v>504</v>
      </c>
      <c r="D153" t="s">
        <v>81</v>
      </c>
      <c r="E153" t="s">
        <v>356</v>
      </c>
      <c r="F153" t="s">
        <v>73</v>
      </c>
      <c r="G153" t="s">
        <v>74</v>
      </c>
      <c r="H153" t="s">
        <v>82</v>
      </c>
      <c r="I153" t="s">
        <v>83</v>
      </c>
      <c r="J153" t="s">
        <v>84</v>
      </c>
      <c r="K153" t="s">
        <v>85</v>
      </c>
      <c r="L153" t="s">
        <v>1</v>
      </c>
    </row>
    <row r="154" spans="1:15" x14ac:dyDescent="0.25">
      <c r="A154" t="s">
        <v>432</v>
      </c>
      <c r="B154" t="s">
        <v>334</v>
      </c>
      <c r="C154" t="s">
        <v>504</v>
      </c>
      <c r="D154" t="s">
        <v>81</v>
      </c>
      <c r="E154" t="s">
        <v>356</v>
      </c>
      <c r="F154" t="s">
        <v>73</v>
      </c>
      <c r="G154" t="s">
        <v>74</v>
      </c>
      <c r="H154" t="s">
        <v>82</v>
      </c>
      <c r="I154" t="s">
        <v>83</v>
      </c>
      <c r="J154" t="s">
        <v>84</v>
      </c>
      <c r="K154" t="s">
        <v>85</v>
      </c>
      <c r="L154" t="s">
        <v>2</v>
      </c>
    </row>
    <row r="155" spans="1:15" x14ac:dyDescent="0.25">
      <c r="A155" t="s">
        <v>432</v>
      </c>
      <c r="B155" t="s">
        <v>334</v>
      </c>
      <c r="C155" t="s">
        <v>504</v>
      </c>
      <c r="D155" t="s">
        <v>81</v>
      </c>
      <c r="E155" t="s">
        <v>356</v>
      </c>
      <c r="F155" t="s">
        <v>73</v>
      </c>
      <c r="G155" t="s">
        <v>74</v>
      </c>
      <c r="H155" t="s">
        <v>82</v>
      </c>
      <c r="I155" t="s">
        <v>83</v>
      </c>
      <c r="J155" t="s">
        <v>84</v>
      </c>
      <c r="K155" t="s">
        <v>85</v>
      </c>
      <c r="L155" t="s">
        <v>3</v>
      </c>
      <c r="O155">
        <v>408787</v>
      </c>
    </row>
    <row r="156" spans="1:15" x14ac:dyDescent="0.25">
      <c r="A156" t="s">
        <v>432</v>
      </c>
      <c r="B156" t="s">
        <v>334</v>
      </c>
      <c r="C156" t="s">
        <v>504</v>
      </c>
      <c r="D156" t="s">
        <v>81</v>
      </c>
      <c r="E156" t="s">
        <v>356</v>
      </c>
      <c r="F156" t="s">
        <v>73</v>
      </c>
      <c r="G156" t="s">
        <v>74</v>
      </c>
      <c r="H156" t="s">
        <v>82</v>
      </c>
      <c r="I156" t="s">
        <v>83</v>
      </c>
      <c r="J156" t="s">
        <v>84</v>
      </c>
      <c r="K156" t="s">
        <v>85</v>
      </c>
      <c r="L156" t="s">
        <v>4</v>
      </c>
      <c r="O156">
        <v>11404</v>
      </c>
    </row>
    <row r="157" spans="1:15" x14ac:dyDescent="0.25">
      <c r="A157" t="s">
        <v>432</v>
      </c>
      <c r="B157" t="s">
        <v>334</v>
      </c>
      <c r="C157" t="s">
        <v>504</v>
      </c>
      <c r="D157" t="s">
        <v>81</v>
      </c>
      <c r="E157" t="s">
        <v>356</v>
      </c>
      <c r="F157" t="s">
        <v>73</v>
      </c>
      <c r="G157" t="s">
        <v>74</v>
      </c>
      <c r="H157" t="s">
        <v>82</v>
      </c>
      <c r="I157" t="s">
        <v>83</v>
      </c>
      <c r="J157" t="s">
        <v>84</v>
      </c>
      <c r="K157" t="s">
        <v>85</v>
      </c>
      <c r="L157" t="s">
        <v>5</v>
      </c>
    </row>
    <row r="158" spans="1:15" x14ac:dyDescent="0.25">
      <c r="A158" t="s">
        <v>432</v>
      </c>
      <c r="B158" t="s">
        <v>334</v>
      </c>
      <c r="C158" t="s">
        <v>504</v>
      </c>
      <c r="D158" t="s">
        <v>81</v>
      </c>
      <c r="E158" t="s">
        <v>356</v>
      </c>
      <c r="F158" t="s">
        <v>73</v>
      </c>
      <c r="G158" t="s">
        <v>74</v>
      </c>
      <c r="H158" t="s">
        <v>82</v>
      </c>
      <c r="I158" t="s">
        <v>83</v>
      </c>
      <c r="J158" t="s">
        <v>84</v>
      </c>
      <c r="K158" t="s">
        <v>85</v>
      </c>
      <c r="L158" t="s">
        <v>6</v>
      </c>
      <c r="O158">
        <v>278055</v>
      </c>
    </row>
    <row r="159" spans="1:15" x14ac:dyDescent="0.25">
      <c r="A159" t="s">
        <v>432</v>
      </c>
      <c r="B159" t="s">
        <v>334</v>
      </c>
      <c r="C159" t="s">
        <v>504</v>
      </c>
      <c r="D159" t="s">
        <v>81</v>
      </c>
      <c r="E159" t="s">
        <v>356</v>
      </c>
      <c r="F159" t="s">
        <v>73</v>
      </c>
      <c r="G159" t="s">
        <v>74</v>
      </c>
      <c r="H159" t="s">
        <v>82</v>
      </c>
      <c r="I159" t="s">
        <v>83</v>
      </c>
      <c r="J159" t="s">
        <v>84</v>
      </c>
      <c r="K159" t="s">
        <v>85</v>
      </c>
      <c r="L159" t="s">
        <v>7</v>
      </c>
      <c r="O159">
        <v>94944</v>
      </c>
    </row>
    <row r="160" spans="1:15" x14ac:dyDescent="0.25">
      <c r="A160" t="s">
        <v>432</v>
      </c>
      <c r="B160" t="s">
        <v>334</v>
      </c>
      <c r="C160" t="s">
        <v>504</v>
      </c>
      <c r="D160" t="s">
        <v>81</v>
      </c>
      <c r="E160" t="s">
        <v>356</v>
      </c>
      <c r="F160" t="s">
        <v>73</v>
      </c>
      <c r="G160" t="s">
        <v>74</v>
      </c>
      <c r="H160" t="s">
        <v>82</v>
      </c>
      <c r="I160" t="s">
        <v>83</v>
      </c>
      <c r="J160" t="s">
        <v>84</v>
      </c>
      <c r="K160" t="s">
        <v>85</v>
      </c>
      <c r="L160" t="s">
        <v>8</v>
      </c>
    </row>
    <row r="161" spans="1:15" x14ac:dyDescent="0.25">
      <c r="A161" t="s">
        <v>432</v>
      </c>
      <c r="B161" t="s">
        <v>334</v>
      </c>
      <c r="C161" t="s">
        <v>504</v>
      </c>
      <c r="D161" t="s">
        <v>81</v>
      </c>
      <c r="E161" t="s">
        <v>356</v>
      </c>
      <c r="F161" t="s">
        <v>73</v>
      </c>
      <c r="G161" t="s">
        <v>74</v>
      </c>
      <c r="H161" t="s">
        <v>82</v>
      </c>
      <c r="I161" t="s">
        <v>83</v>
      </c>
      <c r="J161" t="s">
        <v>84</v>
      </c>
      <c r="K161" t="s">
        <v>85</v>
      </c>
      <c r="L161" t="s">
        <v>9</v>
      </c>
      <c r="O161">
        <v>216981</v>
      </c>
    </row>
    <row r="162" spans="1:15" x14ac:dyDescent="0.25">
      <c r="A162" t="s">
        <v>432</v>
      </c>
      <c r="B162" t="s">
        <v>335</v>
      </c>
      <c r="C162" t="s">
        <v>505</v>
      </c>
      <c r="D162" t="s">
        <v>86</v>
      </c>
      <c r="E162" t="s">
        <v>508</v>
      </c>
      <c r="F162" t="s">
        <v>87</v>
      </c>
      <c r="G162" t="s">
        <v>88</v>
      </c>
      <c r="H162" t="s">
        <v>89</v>
      </c>
      <c r="I162" t="s">
        <v>90</v>
      </c>
      <c r="J162" t="s">
        <v>91</v>
      </c>
      <c r="K162" t="s">
        <v>92</v>
      </c>
      <c r="L162" t="s">
        <v>0</v>
      </c>
      <c r="O162">
        <v>19451</v>
      </c>
    </row>
    <row r="163" spans="1:15" x14ac:dyDescent="0.25">
      <c r="A163" t="s">
        <v>432</v>
      </c>
      <c r="B163" t="s">
        <v>335</v>
      </c>
      <c r="C163" t="s">
        <v>505</v>
      </c>
      <c r="D163" t="s">
        <v>86</v>
      </c>
      <c r="E163" t="s">
        <v>508</v>
      </c>
      <c r="F163" t="s">
        <v>87</v>
      </c>
      <c r="G163" t="s">
        <v>88</v>
      </c>
      <c r="H163" t="s">
        <v>89</v>
      </c>
      <c r="I163" t="s">
        <v>90</v>
      </c>
      <c r="J163" t="s">
        <v>91</v>
      </c>
      <c r="K163" t="s">
        <v>92</v>
      </c>
      <c r="L163" t="s">
        <v>1</v>
      </c>
      <c r="O163">
        <v>5335</v>
      </c>
    </row>
    <row r="164" spans="1:15" x14ac:dyDescent="0.25">
      <c r="A164" t="s">
        <v>432</v>
      </c>
      <c r="B164" t="s">
        <v>335</v>
      </c>
      <c r="C164" t="s">
        <v>505</v>
      </c>
      <c r="D164" t="s">
        <v>86</v>
      </c>
      <c r="E164" t="s">
        <v>508</v>
      </c>
      <c r="F164" t="s">
        <v>87</v>
      </c>
      <c r="G164" t="s">
        <v>88</v>
      </c>
      <c r="H164" t="s">
        <v>89</v>
      </c>
      <c r="I164" t="s">
        <v>90</v>
      </c>
      <c r="J164" t="s">
        <v>91</v>
      </c>
      <c r="K164" t="s">
        <v>92</v>
      </c>
      <c r="L164" t="s">
        <v>2</v>
      </c>
      <c r="O164">
        <v>56666</v>
      </c>
    </row>
    <row r="165" spans="1:15" x14ac:dyDescent="0.25">
      <c r="A165" t="s">
        <v>432</v>
      </c>
      <c r="B165" t="s">
        <v>335</v>
      </c>
      <c r="C165" t="s">
        <v>505</v>
      </c>
      <c r="D165" t="s">
        <v>86</v>
      </c>
      <c r="E165" t="s">
        <v>508</v>
      </c>
      <c r="F165" t="s">
        <v>87</v>
      </c>
      <c r="G165" t="s">
        <v>88</v>
      </c>
      <c r="H165" t="s">
        <v>89</v>
      </c>
      <c r="I165" t="s">
        <v>90</v>
      </c>
      <c r="J165" t="s">
        <v>91</v>
      </c>
      <c r="K165" t="s">
        <v>92</v>
      </c>
      <c r="L165" t="s">
        <v>3</v>
      </c>
      <c r="O165">
        <v>38166</v>
      </c>
    </row>
    <row r="166" spans="1:15" x14ac:dyDescent="0.25">
      <c r="A166" t="s">
        <v>432</v>
      </c>
      <c r="B166" t="s">
        <v>335</v>
      </c>
      <c r="C166" t="s">
        <v>505</v>
      </c>
      <c r="D166" t="s">
        <v>86</v>
      </c>
      <c r="E166" t="s">
        <v>508</v>
      </c>
      <c r="F166" t="s">
        <v>87</v>
      </c>
      <c r="G166" t="s">
        <v>88</v>
      </c>
      <c r="H166" t="s">
        <v>89</v>
      </c>
      <c r="I166" t="s">
        <v>90</v>
      </c>
      <c r="J166" t="s">
        <v>91</v>
      </c>
      <c r="K166" t="s">
        <v>92</v>
      </c>
      <c r="L166" t="s">
        <v>4</v>
      </c>
      <c r="O166">
        <v>4546</v>
      </c>
    </row>
    <row r="167" spans="1:15" x14ac:dyDescent="0.25">
      <c r="A167" t="s">
        <v>432</v>
      </c>
      <c r="B167" t="s">
        <v>335</v>
      </c>
      <c r="C167" t="s">
        <v>505</v>
      </c>
      <c r="D167" t="s">
        <v>86</v>
      </c>
      <c r="E167" t="s">
        <v>508</v>
      </c>
      <c r="F167" t="s">
        <v>87</v>
      </c>
      <c r="G167" t="s">
        <v>88</v>
      </c>
      <c r="H167" t="s">
        <v>89</v>
      </c>
      <c r="I167" t="s">
        <v>90</v>
      </c>
      <c r="J167" t="s">
        <v>91</v>
      </c>
      <c r="K167" t="s">
        <v>92</v>
      </c>
      <c r="L167" t="s">
        <v>5</v>
      </c>
      <c r="O167">
        <v>8457</v>
      </c>
    </row>
    <row r="168" spans="1:15" x14ac:dyDescent="0.25">
      <c r="A168" t="s">
        <v>432</v>
      </c>
      <c r="B168" t="s">
        <v>335</v>
      </c>
      <c r="C168" t="s">
        <v>505</v>
      </c>
      <c r="D168" t="s">
        <v>86</v>
      </c>
      <c r="E168" t="s">
        <v>508</v>
      </c>
      <c r="F168" t="s">
        <v>87</v>
      </c>
      <c r="G168" t="s">
        <v>88</v>
      </c>
      <c r="H168" t="s">
        <v>89</v>
      </c>
      <c r="I168" t="s">
        <v>90</v>
      </c>
      <c r="J168" t="s">
        <v>91</v>
      </c>
      <c r="K168" t="s">
        <v>92</v>
      </c>
      <c r="L168" t="s">
        <v>6</v>
      </c>
    </row>
    <row r="169" spans="1:15" x14ac:dyDescent="0.25">
      <c r="A169" t="s">
        <v>432</v>
      </c>
      <c r="B169" t="s">
        <v>335</v>
      </c>
      <c r="C169" t="s">
        <v>505</v>
      </c>
      <c r="D169" t="s">
        <v>86</v>
      </c>
      <c r="E169" t="s">
        <v>508</v>
      </c>
      <c r="F169" t="s">
        <v>87</v>
      </c>
      <c r="G169" t="s">
        <v>88</v>
      </c>
      <c r="H169" t="s">
        <v>89</v>
      </c>
      <c r="I169" t="s">
        <v>90</v>
      </c>
      <c r="J169" t="s">
        <v>91</v>
      </c>
      <c r="K169" t="s">
        <v>92</v>
      </c>
      <c r="L169" t="s">
        <v>7</v>
      </c>
    </row>
    <row r="170" spans="1:15" x14ac:dyDescent="0.25">
      <c r="A170" t="s">
        <v>432</v>
      </c>
      <c r="B170" t="s">
        <v>335</v>
      </c>
      <c r="C170" t="s">
        <v>505</v>
      </c>
      <c r="D170" t="s">
        <v>86</v>
      </c>
      <c r="E170" t="s">
        <v>508</v>
      </c>
      <c r="F170" t="s">
        <v>87</v>
      </c>
      <c r="G170" t="s">
        <v>88</v>
      </c>
      <c r="H170" t="s">
        <v>89</v>
      </c>
      <c r="I170" t="s">
        <v>90</v>
      </c>
      <c r="J170" t="s">
        <v>91</v>
      </c>
      <c r="K170" t="s">
        <v>92</v>
      </c>
      <c r="L170" t="s">
        <v>8</v>
      </c>
    </row>
    <row r="171" spans="1:15" x14ac:dyDescent="0.25">
      <c r="A171" t="s">
        <v>432</v>
      </c>
      <c r="B171" t="s">
        <v>335</v>
      </c>
      <c r="C171" t="s">
        <v>505</v>
      </c>
      <c r="D171" t="s">
        <v>86</v>
      </c>
      <c r="E171" t="s">
        <v>508</v>
      </c>
      <c r="F171" t="s">
        <v>87</v>
      </c>
      <c r="G171" t="s">
        <v>88</v>
      </c>
      <c r="H171" t="s">
        <v>89</v>
      </c>
      <c r="I171" t="s">
        <v>90</v>
      </c>
      <c r="J171" t="s">
        <v>91</v>
      </c>
      <c r="K171" t="s">
        <v>92</v>
      </c>
      <c r="L171" t="s">
        <v>9</v>
      </c>
    </row>
    <row r="172" spans="1:15" x14ac:dyDescent="0.25">
      <c r="A172" t="s">
        <v>432</v>
      </c>
      <c r="B172" t="s">
        <v>335</v>
      </c>
      <c r="C172" t="s">
        <v>505</v>
      </c>
      <c r="D172" t="s">
        <v>86</v>
      </c>
      <c r="E172" t="s">
        <v>508</v>
      </c>
      <c r="F172" t="s">
        <v>87</v>
      </c>
      <c r="G172" t="s">
        <v>88</v>
      </c>
      <c r="H172" t="s">
        <v>89</v>
      </c>
      <c r="I172" t="s">
        <v>90</v>
      </c>
      <c r="J172" t="s">
        <v>93</v>
      </c>
      <c r="K172" t="s">
        <v>94</v>
      </c>
      <c r="L172" t="s">
        <v>0</v>
      </c>
    </row>
    <row r="173" spans="1:15" x14ac:dyDescent="0.25">
      <c r="A173" t="s">
        <v>432</v>
      </c>
      <c r="B173" t="s">
        <v>335</v>
      </c>
      <c r="C173" t="s">
        <v>505</v>
      </c>
      <c r="D173" t="s">
        <v>86</v>
      </c>
      <c r="E173" t="s">
        <v>508</v>
      </c>
      <c r="F173" t="s">
        <v>87</v>
      </c>
      <c r="G173" t="s">
        <v>88</v>
      </c>
      <c r="H173" t="s">
        <v>89</v>
      </c>
      <c r="I173" t="s">
        <v>90</v>
      </c>
      <c r="J173" t="s">
        <v>93</v>
      </c>
      <c r="K173" t="s">
        <v>94</v>
      </c>
      <c r="L173" t="s">
        <v>1</v>
      </c>
      <c r="O173">
        <v>972</v>
      </c>
    </row>
    <row r="174" spans="1:15" x14ac:dyDescent="0.25">
      <c r="A174" t="s">
        <v>432</v>
      </c>
      <c r="B174" t="s">
        <v>335</v>
      </c>
      <c r="C174" t="s">
        <v>505</v>
      </c>
      <c r="D174" t="s">
        <v>86</v>
      </c>
      <c r="E174" t="s">
        <v>508</v>
      </c>
      <c r="F174" t="s">
        <v>87</v>
      </c>
      <c r="G174" t="s">
        <v>88</v>
      </c>
      <c r="H174" t="s">
        <v>89</v>
      </c>
      <c r="I174" t="s">
        <v>90</v>
      </c>
      <c r="J174" t="s">
        <v>93</v>
      </c>
      <c r="K174" t="s">
        <v>94</v>
      </c>
      <c r="L174" t="s">
        <v>2</v>
      </c>
    </row>
    <row r="175" spans="1:15" x14ac:dyDescent="0.25">
      <c r="A175" t="s">
        <v>432</v>
      </c>
      <c r="B175" t="s">
        <v>335</v>
      </c>
      <c r="C175" t="s">
        <v>505</v>
      </c>
      <c r="D175" t="s">
        <v>86</v>
      </c>
      <c r="E175" t="s">
        <v>508</v>
      </c>
      <c r="F175" t="s">
        <v>87</v>
      </c>
      <c r="G175" t="s">
        <v>88</v>
      </c>
      <c r="H175" t="s">
        <v>89</v>
      </c>
      <c r="I175" t="s">
        <v>90</v>
      </c>
      <c r="J175" t="s">
        <v>93</v>
      </c>
      <c r="K175" t="s">
        <v>94</v>
      </c>
      <c r="L175" t="s">
        <v>3</v>
      </c>
    </row>
    <row r="176" spans="1:15" x14ac:dyDescent="0.25">
      <c r="A176" t="s">
        <v>432</v>
      </c>
      <c r="B176" t="s">
        <v>335</v>
      </c>
      <c r="C176" t="s">
        <v>505</v>
      </c>
      <c r="D176" t="s">
        <v>86</v>
      </c>
      <c r="E176" t="s">
        <v>508</v>
      </c>
      <c r="F176" t="s">
        <v>87</v>
      </c>
      <c r="G176" t="s">
        <v>88</v>
      </c>
      <c r="H176" t="s">
        <v>89</v>
      </c>
      <c r="I176" t="s">
        <v>90</v>
      </c>
      <c r="J176" t="s">
        <v>93</v>
      </c>
      <c r="K176" t="s">
        <v>94</v>
      </c>
      <c r="L176" t="s">
        <v>4</v>
      </c>
      <c r="O176">
        <v>828</v>
      </c>
    </row>
    <row r="177" spans="1:15" x14ac:dyDescent="0.25">
      <c r="A177" t="s">
        <v>432</v>
      </c>
      <c r="B177" t="s">
        <v>335</v>
      </c>
      <c r="C177" t="s">
        <v>505</v>
      </c>
      <c r="D177" t="s">
        <v>86</v>
      </c>
      <c r="E177" t="s">
        <v>508</v>
      </c>
      <c r="F177" t="s">
        <v>87</v>
      </c>
      <c r="G177" t="s">
        <v>88</v>
      </c>
      <c r="H177" t="s">
        <v>89</v>
      </c>
      <c r="I177" t="s">
        <v>90</v>
      </c>
      <c r="J177" t="s">
        <v>93</v>
      </c>
      <c r="K177" t="s">
        <v>94</v>
      </c>
      <c r="L177" t="s">
        <v>5</v>
      </c>
    </row>
    <row r="178" spans="1:15" x14ac:dyDescent="0.25">
      <c r="A178" t="s">
        <v>432</v>
      </c>
      <c r="B178" t="s">
        <v>335</v>
      </c>
      <c r="C178" t="s">
        <v>505</v>
      </c>
      <c r="D178" t="s">
        <v>86</v>
      </c>
      <c r="E178" t="s">
        <v>508</v>
      </c>
      <c r="F178" t="s">
        <v>87</v>
      </c>
      <c r="G178" t="s">
        <v>88</v>
      </c>
      <c r="H178" t="s">
        <v>89</v>
      </c>
      <c r="I178" t="s">
        <v>90</v>
      </c>
      <c r="J178" t="s">
        <v>93</v>
      </c>
      <c r="K178" t="s">
        <v>94</v>
      </c>
      <c r="L178" t="s">
        <v>6</v>
      </c>
    </row>
    <row r="179" spans="1:15" x14ac:dyDescent="0.25">
      <c r="A179" t="s">
        <v>432</v>
      </c>
      <c r="B179" t="s">
        <v>335</v>
      </c>
      <c r="C179" t="s">
        <v>505</v>
      </c>
      <c r="D179" t="s">
        <v>86</v>
      </c>
      <c r="E179" t="s">
        <v>508</v>
      </c>
      <c r="F179" t="s">
        <v>87</v>
      </c>
      <c r="G179" t="s">
        <v>88</v>
      </c>
      <c r="H179" t="s">
        <v>89</v>
      </c>
      <c r="I179" t="s">
        <v>90</v>
      </c>
      <c r="J179" t="s">
        <v>93</v>
      </c>
      <c r="K179" t="s">
        <v>94</v>
      </c>
      <c r="L179" t="s">
        <v>7</v>
      </c>
    </row>
    <row r="180" spans="1:15" x14ac:dyDescent="0.25">
      <c r="A180" t="s">
        <v>432</v>
      </c>
      <c r="B180" t="s">
        <v>335</v>
      </c>
      <c r="C180" t="s">
        <v>505</v>
      </c>
      <c r="D180" t="s">
        <v>86</v>
      </c>
      <c r="E180" t="s">
        <v>508</v>
      </c>
      <c r="F180" t="s">
        <v>87</v>
      </c>
      <c r="G180" t="s">
        <v>88</v>
      </c>
      <c r="H180" t="s">
        <v>89</v>
      </c>
      <c r="I180" t="s">
        <v>90</v>
      </c>
      <c r="J180" t="s">
        <v>93</v>
      </c>
      <c r="K180" t="s">
        <v>94</v>
      </c>
      <c r="L180" t="s">
        <v>8</v>
      </c>
    </row>
    <row r="181" spans="1:15" x14ac:dyDescent="0.25">
      <c r="A181" t="s">
        <v>432</v>
      </c>
      <c r="B181" t="s">
        <v>335</v>
      </c>
      <c r="C181" t="s">
        <v>505</v>
      </c>
      <c r="D181" t="s">
        <v>86</v>
      </c>
      <c r="E181" t="s">
        <v>508</v>
      </c>
      <c r="F181" t="s">
        <v>87</v>
      </c>
      <c r="G181" t="s">
        <v>88</v>
      </c>
      <c r="H181" t="s">
        <v>89</v>
      </c>
      <c r="I181" t="s">
        <v>90</v>
      </c>
      <c r="J181" t="s">
        <v>93</v>
      </c>
      <c r="K181" t="s">
        <v>94</v>
      </c>
      <c r="L181" t="s">
        <v>9</v>
      </c>
    </row>
    <row r="182" spans="1:15" x14ac:dyDescent="0.25">
      <c r="A182" t="s">
        <v>432</v>
      </c>
      <c r="B182" t="s">
        <v>335</v>
      </c>
      <c r="C182" t="s">
        <v>505</v>
      </c>
      <c r="D182" t="s">
        <v>86</v>
      </c>
      <c r="E182" t="s">
        <v>508</v>
      </c>
      <c r="F182" t="s">
        <v>87</v>
      </c>
      <c r="G182" t="s">
        <v>88</v>
      </c>
      <c r="H182" t="s">
        <v>89</v>
      </c>
      <c r="I182" t="s">
        <v>90</v>
      </c>
      <c r="J182" t="s">
        <v>95</v>
      </c>
      <c r="K182" t="s">
        <v>96</v>
      </c>
      <c r="L182" t="s">
        <v>0</v>
      </c>
      <c r="O182">
        <v>30935</v>
      </c>
    </row>
    <row r="183" spans="1:15" x14ac:dyDescent="0.25">
      <c r="A183" t="s">
        <v>432</v>
      </c>
      <c r="B183" t="s">
        <v>335</v>
      </c>
      <c r="C183" t="s">
        <v>505</v>
      </c>
      <c r="D183" t="s">
        <v>86</v>
      </c>
      <c r="E183" t="s">
        <v>508</v>
      </c>
      <c r="F183" t="s">
        <v>87</v>
      </c>
      <c r="G183" t="s">
        <v>88</v>
      </c>
      <c r="H183" t="s">
        <v>89</v>
      </c>
      <c r="I183" t="s">
        <v>90</v>
      </c>
      <c r="J183" t="s">
        <v>95</v>
      </c>
      <c r="K183" t="s">
        <v>96</v>
      </c>
      <c r="L183" t="s">
        <v>1</v>
      </c>
      <c r="O183">
        <v>11998</v>
      </c>
    </row>
    <row r="184" spans="1:15" x14ac:dyDescent="0.25">
      <c r="A184" t="s">
        <v>432</v>
      </c>
      <c r="B184" t="s">
        <v>335</v>
      </c>
      <c r="C184" t="s">
        <v>505</v>
      </c>
      <c r="D184" t="s">
        <v>86</v>
      </c>
      <c r="E184" t="s">
        <v>508</v>
      </c>
      <c r="F184" t="s">
        <v>87</v>
      </c>
      <c r="G184" t="s">
        <v>88</v>
      </c>
      <c r="H184" t="s">
        <v>89</v>
      </c>
      <c r="I184" t="s">
        <v>90</v>
      </c>
      <c r="J184" t="s">
        <v>95</v>
      </c>
      <c r="K184" t="s">
        <v>96</v>
      </c>
      <c r="L184" t="s">
        <v>2</v>
      </c>
      <c r="O184">
        <v>90115</v>
      </c>
    </row>
    <row r="185" spans="1:15" x14ac:dyDescent="0.25">
      <c r="A185" t="s">
        <v>432</v>
      </c>
      <c r="B185" t="s">
        <v>335</v>
      </c>
      <c r="C185" t="s">
        <v>505</v>
      </c>
      <c r="D185" t="s">
        <v>86</v>
      </c>
      <c r="E185" t="s">
        <v>508</v>
      </c>
      <c r="F185" t="s">
        <v>87</v>
      </c>
      <c r="G185" t="s">
        <v>88</v>
      </c>
      <c r="H185" t="s">
        <v>89</v>
      </c>
      <c r="I185" t="s">
        <v>90</v>
      </c>
      <c r="J185" t="s">
        <v>95</v>
      </c>
      <c r="K185" t="s">
        <v>96</v>
      </c>
      <c r="L185" t="s">
        <v>3</v>
      </c>
      <c r="O185">
        <v>46834</v>
      </c>
    </row>
    <row r="186" spans="1:15" x14ac:dyDescent="0.25">
      <c r="A186" t="s">
        <v>432</v>
      </c>
      <c r="B186" t="s">
        <v>335</v>
      </c>
      <c r="C186" t="s">
        <v>505</v>
      </c>
      <c r="D186" t="s">
        <v>86</v>
      </c>
      <c r="E186" t="s">
        <v>508</v>
      </c>
      <c r="F186" t="s">
        <v>87</v>
      </c>
      <c r="G186" t="s">
        <v>88</v>
      </c>
      <c r="H186" t="s">
        <v>89</v>
      </c>
      <c r="I186" t="s">
        <v>90</v>
      </c>
      <c r="J186" t="s">
        <v>95</v>
      </c>
      <c r="K186" t="s">
        <v>96</v>
      </c>
      <c r="L186" t="s">
        <v>4</v>
      </c>
      <c r="O186">
        <v>10220</v>
      </c>
    </row>
    <row r="187" spans="1:15" x14ac:dyDescent="0.25">
      <c r="A187" t="s">
        <v>432</v>
      </c>
      <c r="B187" t="s">
        <v>335</v>
      </c>
      <c r="C187" t="s">
        <v>505</v>
      </c>
      <c r="D187" t="s">
        <v>86</v>
      </c>
      <c r="E187" t="s">
        <v>508</v>
      </c>
      <c r="F187" t="s">
        <v>87</v>
      </c>
      <c r="G187" t="s">
        <v>88</v>
      </c>
      <c r="H187" t="s">
        <v>89</v>
      </c>
      <c r="I187" t="s">
        <v>90</v>
      </c>
      <c r="J187" t="s">
        <v>95</v>
      </c>
      <c r="K187" t="s">
        <v>96</v>
      </c>
      <c r="L187" t="s">
        <v>5</v>
      </c>
      <c r="O187">
        <v>13450</v>
      </c>
    </row>
    <row r="188" spans="1:15" x14ac:dyDescent="0.25">
      <c r="A188" t="s">
        <v>432</v>
      </c>
      <c r="B188" t="s">
        <v>335</v>
      </c>
      <c r="C188" t="s">
        <v>505</v>
      </c>
      <c r="D188" t="s">
        <v>86</v>
      </c>
      <c r="E188" t="s">
        <v>508</v>
      </c>
      <c r="F188" t="s">
        <v>87</v>
      </c>
      <c r="G188" t="s">
        <v>88</v>
      </c>
      <c r="H188" t="s">
        <v>89</v>
      </c>
      <c r="I188" t="s">
        <v>90</v>
      </c>
      <c r="J188" t="s">
        <v>95</v>
      </c>
      <c r="K188" t="s">
        <v>96</v>
      </c>
      <c r="L188" t="s">
        <v>6</v>
      </c>
    </row>
    <row r="189" spans="1:15" x14ac:dyDescent="0.25">
      <c r="A189" t="s">
        <v>432</v>
      </c>
      <c r="B189" t="s">
        <v>335</v>
      </c>
      <c r="C189" t="s">
        <v>505</v>
      </c>
      <c r="D189" t="s">
        <v>86</v>
      </c>
      <c r="E189" t="s">
        <v>508</v>
      </c>
      <c r="F189" t="s">
        <v>87</v>
      </c>
      <c r="G189" t="s">
        <v>88</v>
      </c>
      <c r="H189" t="s">
        <v>89</v>
      </c>
      <c r="I189" t="s">
        <v>90</v>
      </c>
      <c r="J189" t="s">
        <v>95</v>
      </c>
      <c r="K189" t="s">
        <v>96</v>
      </c>
      <c r="L189" t="s">
        <v>7</v>
      </c>
    </row>
    <row r="190" spans="1:15" x14ac:dyDescent="0.25">
      <c r="A190" t="s">
        <v>432</v>
      </c>
      <c r="B190" t="s">
        <v>335</v>
      </c>
      <c r="C190" t="s">
        <v>505</v>
      </c>
      <c r="D190" t="s">
        <v>86</v>
      </c>
      <c r="E190" t="s">
        <v>508</v>
      </c>
      <c r="F190" t="s">
        <v>87</v>
      </c>
      <c r="G190" t="s">
        <v>88</v>
      </c>
      <c r="H190" t="s">
        <v>89</v>
      </c>
      <c r="I190" t="s">
        <v>90</v>
      </c>
      <c r="J190" t="s">
        <v>95</v>
      </c>
      <c r="K190" t="s">
        <v>96</v>
      </c>
      <c r="L190" t="s">
        <v>8</v>
      </c>
    </row>
    <row r="191" spans="1:15" x14ac:dyDescent="0.25">
      <c r="A191" t="s">
        <v>432</v>
      </c>
      <c r="B191" t="s">
        <v>335</v>
      </c>
      <c r="C191" t="s">
        <v>505</v>
      </c>
      <c r="D191" t="s">
        <v>86</v>
      </c>
      <c r="E191" t="s">
        <v>508</v>
      </c>
      <c r="F191" t="s">
        <v>87</v>
      </c>
      <c r="G191" t="s">
        <v>88</v>
      </c>
      <c r="H191" t="s">
        <v>89</v>
      </c>
      <c r="I191" t="s">
        <v>90</v>
      </c>
      <c r="J191" t="s">
        <v>95</v>
      </c>
      <c r="K191" t="s">
        <v>96</v>
      </c>
      <c r="L191" t="s">
        <v>9</v>
      </c>
    </row>
    <row r="192" spans="1:15" x14ac:dyDescent="0.25">
      <c r="A192" t="s">
        <v>432</v>
      </c>
      <c r="B192" t="s">
        <v>335</v>
      </c>
      <c r="C192" t="s">
        <v>505</v>
      </c>
      <c r="D192" t="s">
        <v>86</v>
      </c>
      <c r="E192" t="s">
        <v>508</v>
      </c>
      <c r="F192" t="s">
        <v>87</v>
      </c>
      <c r="G192" t="s">
        <v>88</v>
      </c>
      <c r="H192" t="s">
        <v>89</v>
      </c>
      <c r="I192" t="s">
        <v>90</v>
      </c>
      <c r="J192" t="s">
        <v>97</v>
      </c>
      <c r="K192" t="s">
        <v>98</v>
      </c>
      <c r="L192" t="s">
        <v>0</v>
      </c>
      <c r="O192">
        <v>9393</v>
      </c>
    </row>
    <row r="193" spans="1:15" x14ac:dyDescent="0.25">
      <c r="A193" t="s">
        <v>432</v>
      </c>
      <c r="B193" t="s">
        <v>335</v>
      </c>
      <c r="C193" t="s">
        <v>505</v>
      </c>
      <c r="D193" t="s">
        <v>86</v>
      </c>
      <c r="E193" t="s">
        <v>508</v>
      </c>
      <c r="F193" t="s">
        <v>87</v>
      </c>
      <c r="G193" t="s">
        <v>88</v>
      </c>
      <c r="H193" t="s">
        <v>89</v>
      </c>
      <c r="I193" t="s">
        <v>90</v>
      </c>
      <c r="J193" t="s">
        <v>97</v>
      </c>
      <c r="K193" t="s">
        <v>98</v>
      </c>
      <c r="L193" t="s">
        <v>1</v>
      </c>
      <c r="O193">
        <v>1893</v>
      </c>
    </row>
    <row r="194" spans="1:15" x14ac:dyDescent="0.25">
      <c r="A194" t="s">
        <v>432</v>
      </c>
      <c r="B194" t="s">
        <v>335</v>
      </c>
      <c r="C194" t="s">
        <v>505</v>
      </c>
      <c r="D194" t="s">
        <v>86</v>
      </c>
      <c r="E194" t="s">
        <v>508</v>
      </c>
      <c r="F194" t="s">
        <v>87</v>
      </c>
      <c r="G194" t="s">
        <v>88</v>
      </c>
      <c r="H194" t="s">
        <v>89</v>
      </c>
      <c r="I194" t="s">
        <v>90</v>
      </c>
      <c r="J194" t="s">
        <v>97</v>
      </c>
      <c r="K194" t="s">
        <v>98</v>
      </c>
      <c r="L194" t="s">
        <v>2</v>
      </c>
      <c r="O194">
        <v>27362</v>
      </c>
    </row>
    <row r="195" spans="1:15" x14ac:dyDescent="0.25">
      <c r="A195" t="s">
        <v>432</v>
      </c>
      <c r="B195" t="s">
        <v>335</v>
      </c>
      <c r="C195" t="s">
        <v>505</v>
      </c>
      <c r="D195" t="s">
        <v>86</v>
      </c>
      <c r="E195" t="s">
        <v>508</v>
      </c>
      <c r="F195" t="s">
        <v>87</v>
      </c>
      <c r="G195" t="s">
        <v>88</v>
      </c>
      <c r="H195" t="s">
        <v>89</v>
      </c>
      <c r="I195" t="s">
        <v>90</v>
      </c>
      <c r="J195" t="s">
        <v>97</v>
      </c>
      <c r="K195" t="s">
        <v>98</v>
      </c>
      <c r="L195" t="s">
        <v>3</v>
      </c>
      <c r="O195">
        <v>20536</v>
      </c>
    </row>
    <row r="196" spans="1:15" x14ac:dyDescent="0.25">
      <c r="A196" t="s">
        <v>432</v>
      </c>
      <c r="B196" t="s">
        <v>335</v>
      </c>
      <c r="C196" t="s">
        <v>505</v>
      </c>
      <c r="D196" t="s">
        <v>86</v>
      </c>
      <c r="E196" t="s">
        <v>508</v>
      </c>
      <c r="F196" t="s">
        <v>87</v>
      </c>
      <c r="G196" t="s">
        <v>88</v>
      </c>
      <c r="H196" t="s">
        <v>89</v>
      </c>
      <c r="I196" t="s">
        <v>90</v>
      </c>
      <c r="J196" t="s">
        <v>97</v>
      </c>
      <c r="K196" t="s">
        <v>98</v>
      </c>
      <c r="L196" t="s">
        <v>4</v>
      </c>
      <c r="O196">
        <v>1613</v>
      </c>
    </row>
    <row r="197" spans="1:15" x14ac:dyDescent="0.25">
      <c r="A197" t="s">
        <v>432</v>
      </c>
      <c r="B197" t="s">
        <v>335</v>
      </c>
      <c r="C197" t="s">
        <v>505</v>
      </c>
      <c r="D197" t="s">
        <v>86</v>
      </c>
      <c r="E197" t="s">
        <v>508</v>
      </c>
      <c r="F197" t="s">
        <v>87</v>
      </c>
      <c r="G197" t="s">
        <v>88</v>
      </c>
      <c r="H197" t="s">
        <v>89</v>
      </c>
      <c r="I197" t="s">
        <v>90</v>
      </c>
      <c r="J197" t="s">
        <v>97</v>
      </c>
      <c r="K197" t="s">
        <v>98</v>
      </c>
      <c r="L197" t="s">
        <v>5</v>
      </c>
      <c r="O197">
        <v>4084</v>
      </c>
    </row>
    <row r="198" spans="1:15" x14ac:dyDescent="0.25">
      <c r="A198" t="s">
        <v>432</v>
      </c>
      <c r="B198" t="s">
        <v>335</v>
      </c>
      <c r="C198" t="s">
        <v>505</v>
      </c>
      <c r="D198" t="s">
        <v>86</v>
      </c>
      <c r="E198" t="s">
        <v>508</v>
      </c>
      <c r="F198" t="s">
        <v>87</v>
      </c>
      <c r="G198" t="s">
        <v>88</v>
      </c>
      <c r="H198" t="s">
        <v>89</v>
      </c>
      <c r="I198" t="s">
        <v>90</v>
      </c>
      <c r="J198" t="s">
        <v>97</v>
      </c>
      <c r="K198" t="s">
        <v>98</v>
      </c>
      <c r="L198" t="s">
        <v>6</v>
      </c>
    </row>
    <row r="199" spans="1:15" x14ac:dyDescent="0.25">
      <c r="A199" t="s">
        <v>432</v>
      </c>
      <c r="B199" t="s">
        <v>335</v>
      </c>
      <c r="C199" t="s">
        <v>505</v>
      </c>
      <c r="D199" t="s">
        <v>86</v>
      </c>
      <c r="E199" t="s">
        <v>508</v>
      </c>
      <c r="F199" t="s">
        <v>87</v>
      </c>
      <c r="G199" t="s">
        <v>88</v>
      </c>
      <c r="H199" t="s">
        <v>89</v>
      </c>
      <c r="I199" t="s">
        <v>90</v>
      </c>
      <c r="J199" t="s">
        <v>97</v>
      </c>
      <c r="K199" t="s">
        <v>98</v>
      </c>
      <c r="L199" t="s">
        <v>7</v>
      </c>
    </row>
    <row r="200" spans="1:15" x14ac:dyDescent="0.25">
      <c r="A200" t="s">
        <v>432</v>
      </c>
      <c r="B200" t="s">
        <v>335</v>
      </c>
      <c r="C200" t="s">
        <v>505</v>
      </c>
      <c r="D200" t="s">
        <v>86</v>
      </c>
      <c r="E200" t="s">
        <v>508</v>
      </c>
      <c r="F200" t="s">
        <v>87</v>
      </c>
      <c r="G200" t="s">
        <v>88</v>
      </c>
      <c r="H200" t="s">
        <v>89</v>
      </c>
      <c r="I200" t="s">
        <v>90</v>
      </c>
      <c r="J200" t="s">
        <v>97</v>
      </c>
      <c r="K200" t="s">
        <v>98</v>
      </c>
      <c r="L200" t="s">
        <v>8</v>
      </c>
    </row>
    <row r="201" spans="1:15" x14ac:dyDescent="0.25">
      <c r="A201" t="s">
        <v>432</v>
      </c>
      <c r="B201" t="s">
        <v>335</v>
      </c>
      <c r="C201" t="s">
        <v>505</v>
      </c>
      <c r="D201" t="s">
        <v>86</v>
      </c>
      <c r="E201" t="s">
        <v>508</v>
      </c>
      <c r="F201" t="s">
        <v>87</v>
      </c>
      <c r="G201" t="s">
        <v>88</v>
      </c>
      <c r="H201" t="s">
        <v>89</v>
      </c>
      <c r="I201" t="s">
        <v>90</v>
      </c>
      <c r="J201" t="s">
        <v>97</v>
      </c>
      <c r="K201" t="s">
        <v>98</v>
      </c>
      <c r="L201" t="s">
        <v>9</v>
      </c>
    </row>
    <row r="202" spans="1:15" x14ac:dyDescent="0.25">
      <c r="A202" t="s">
        <v>432</v>
      </c>
      <c r="B202" t="s">
        <v>335</v>
      </c>
      <c r="C202" t="s">
        <v>505</v>
      </c>
      <c r="D202" t="s">
        <v>86</v>
      </c>
      <c r="E202" t="s">
        <v>508</v>
      </c>
      <c r="F202" t="s">
        <v>87</v>
      </c>
      <c r="G202" t="s">
        <v>88</v>
      </c>
      <c r="H202" t="s">
        <v>99</v>
      </c>
      <c r="I202" t="s">
        <v>100</v>
      </c>
      <c r="J202" t="s">
        <v>101</v>
      </c>
      <c r="K202" t="s">
        <v>102</v>
      </c>
      <c r="L202" t="s">
        <v>0</v>
      </c>
      <c r="O202">
        <v>2323</v>
      </c>
    </row>
    <row r="203" spans="1:15" x14ac:dyDescent="0.25">
      <c r="A203" t="s">
        <v>432</v>
      </c>
      <c r="B203" t="s">
        <v>335</v>
      </c>
      <c r="C203" t="s">
        <v>505</v>
      </c>
      <c r="D203" t="s">
        <v>86</v>
      </c>
      <c r="E203" t="s">
        <v>508</v>
      </c>
      <c r="F203" t="s">
        <v>87</v>
      </c>
      <c r="G203" t="s">
        <v>88</v>
      </c>
      <c r="H203" t="s">
        <v>99</v>
      </c>
      <c r="I203" t="s">
        <v>100</v>
      </c>
      <c r="J203" t="s">
        <v>101</v>
      </c>
      <c r="K203" t="s">
        <v>102</v>
      </c>
      <c r="L203" t="s">
        <v>1</v>
      </c>
      <c r="O203">
        <v>351</v>
      </c>
    </row>
    <row r="204" spans="1:15" x14ac:dyDescent="0.25">
      <c r="A204" t="s">
        <v>432</v>
      </c>
      <c r="B204" t="s">
        <v>335</v>
      </c>
      <c r="C204" t="s">
        <v>505</v>
      </c>
      <c r="D204" t="s">
        <v>86</v>
      </c>
      <c r="E204" t="s">
        <v>508</v>
      </c>
      <c r="F204" t="s">
        <v>87</v>
      </c>
      <c r="G204" t="s">
        <v>88</v>
      </c>
      <c r="H204" t="s">
        <v>99</v>
      </c>
      <c r="I204" t="s">
        <v>100</v>
      </c>
      <c r="J204" t="s">
        <v>101</v>
      </c>
      <c r="K204" t="s">
        <v>102</v>
      </c>
      <c r="L204" t="s">
        <v>2</v>
      </c>
      <c r="O204">
        <v>6767</v>
      </c>
    </row>
    <row r="205" spans="1:15" x14ac:dyDescent="0.25">
      <c r="A205" t="s">
        <v>432</v>
      </c>
      <c r="B205" t="s">
        <v>335</v>
      </c>
      <c r="C205" t="s">
        <v>505</v>
      </c>
      <c r="D205" t="s">
        <v>86</v>
      </c>
      <c r="E205" t="s">
        <v>508</v>
      </c>
      <c r="F205" t="s">
        <v>87</v>
      </c>
      <c r="G205" t="s">
        <v>88</v>
      </c>
      <c r="H205" t="s">
        <v>99</v>
      </c>
      <c r="I205" t="s">
        <v>100</v>
      </c>
      <c r="J205" t="s">
        <v>101</v>
      </c>
      <c r="K205" t="s">
        <v>102</v>
      </c>
      <c r="L205" t="s">
        <v>3</v>
      </c>
    </row>
    <row r="206" spans="1:15" x14ac:dyDescent="0.25">
      <c r="A206" t="s">
        <v>432</v>
      </c>
      <c r="B206" t="s">
        <v>335</v>
      </c>
      <c r="C206" t="s">
        <v>505</v>
      </c>
      <c r="D206" t="s">
        <v>86</v>
      </c>
      <c r="E206" t="s">
        <v>508</v>
      </c>
      <c r="F206" t="s">
        <v>87</v>
      </c>
      <c r="G206" t="s">
        <v>88</v>
      </c>
      <c r="H206" t="s">
        <v>99</v>
      </c>
      <c r="I206" t="s">
        <v>100</v>
      </c>
      <c r="J206" t="s">
        <v>101</v>
      </c>
      <c r="K206" t="s">
        <v>102</v>
      </c>
      <c r="L206" t="s">
        <v>4</v>
      </c>
      <c r="O206">
        <v>299</v>
      </c>
    </row>
    <row r="207" spans="1:15" x14ac:dyDescent="0.25">
      <c r="A207" t="s">
        <v>432</v>
      </c>
      <c r="B207" t="s">
        <v>335</v>
      </c>
      <c r="C207" t="s">
        <v>505</v>
      </c>
      <c r="D207" t="s">
        <v>86</v>
      </c>
      <c r="E207" t="s">
        <v>508</v>
      </c>
      <c r="F207" t="s">
        <v>87</v>
      </c>
      <c r="G207" t="s">
        <v>88</v>
      </c>
      <c r="H207" t="s">
        <v>99</v>
      </c>
      <c r="I207" t="s">
        <v>100</v>
      </c>
      <c r="J207" t="s">
        <v>101</v>
      </c>
      <c r="K207" t="s">
        <v>102</v>
      </c>
      <c r="L207" t="s">
        <v>5</v>
      </c>
      <c r="O207">
        <v>1010</v>
      </c>
    </row>
    <row r="208" spans="1:15" x14ac:dyDescent="0.25">
      <c r="A208" t="s">
        <v>432</v>
      </c>
      <c r="B208" t="s">
        <v>335</v>
      </c>
      <c r="C208" t="s">
        <v>505</v>
      </c>
      <c r="D208" t="s">
        <v>86</v>
      </c>
      <c r="E208" t="s">
        <v>508</v>
      </c>
      <c r="F208" t="s">
        <v>87</v>
      </c>
      <c r="G208" t="s">
        <v>88</v>
      </c>
      <c r="H208" t="s">
        <v>99</v>
      </c>
      <c r="I208" t="s">
        <v>100</v>
      </c>
      <c r="J208" t="s">
        <v>101</v>
      </c>
      <c r="K208" t="s">
        <v>102</v>
      </c>
      <c r="L208" t="s">
        <v>6</v>
      </c>
    </row>
    <row r="209" spans="1:15" x14ac:dyDescent="0.25">
      <c r="A209" t="s">
        <v>432</v>
      </c>
      <c r="B209" t="s">
        <v>335</v>
      </c>
      <c r="C209" t="s">
        <v>505</v>
      </c>
      <c r="D209" t="s">
        <v>86</v>
      </c>
      <c r="E209" t="s">
        <v>508</v>
      </c>
      <c r="F209" t="s">
        <v>87</v>
      </c>
      <c r="G209" t="s">
        <v>88</v>
      </c>
      <c r="H209" t="s">
        <v>99</v>
      </c>
      <c r="I209" t="s">
        <v>100</v>
      </c>
      <c r="J209" t="s">
        <v>101</v>
      </c>
      <c r="K209" t="s">
        <v>102</v>
      </c>
      <c r="L209" t="s">
        <v>7</v>
      </c>
    </row>
    <row r="210" spans="1:15" x14ac:dyDescent="0.25">
      <c r="A210" t="s">
        <v>432</v>
      </c>
      <c r="B210" t="s">
        <v>335</v>
      </c>
      <c r="C210" t="s">
        <v>505</v>
      </c>
      <c r="D210" t="s">
        <v>86</v>
      </c>
      <c r="E210" t="s">
        <v>508</v>
      </c>
      <c r="F210" t="s">
        <v>87</v>
      </c>
      <c r="G210" t="s">
        <v>88</v>
      </c>
      <c r="H210" t="s">
        <v>99</v>
      </c>
      <c r="I210" t="s">
        <v>100</v>
      </c>
      <c r="J210" t="s">
        <v>101</v>
      </c>
      <c r="K210" t="s">
        <v>102</v>
      </c>
      <c r="L210" t="s">
        <v>8</v>
      </c>
    </row>
    <row r="211" spans="1:15" x14ac:dyDescent="0.25">
      <c r="A211" t="s">
        <v>432</v>
      </c>
      <c r="B211" t="s">
        <v>335</v>
      </c>
      <c r="C211" t="s">
        <v>505</v>
      </c>
      <c r="D211" t="s">
        <v>86</v>
      </c>
      <c r="E211" t="s">
        <v>508</v>
      </c>
      <c r="F211" t="s">
        <v>87</v>
      </c>
      <c r="G211" t="s">
        <v>88</v>
      </c>
      <c r="H211" t="s">
        <v>99</v>
      </c>
      <c r="I211" t="s">
        <v>100</v>
      </c>
      <c r="J211" t="s">
        <v>101</v>
      </c>
      <c r="K211" t="s">
        <v>102</v>
      </c>
      <c r="L211" t="s">
        <v>9</v>
      </c>
    </row>
    <row r="212" spans="1:15" x14ac:dyDescent="0.25">
      <c r="A212" t="s">
        <v>432</v>
      </c>
      <c r="B212" t="s">
        <v>335</v>
      </c>
      <c r="C212" t="s">
        <v>505</v>
      </c>
      <c r="D212" t="s">
        <v>86</v>
      </c>
      <c r="E212" t="s">
        <v>508</v>
      </c>
      <c r="F212" t="s">
        <v>103</v>
      </c>
      <c r="G212" t="s">
        <v>104</v>
      </c>
      <c r="H212" t="s">
        <v>105</v>
      </c>
      <c r="I212" t="s">
        <v>498</v>
      </c>
      <c r="J212" t="s">
        <v>106</v>
      </c>
      <c r="K212" t="s">
        <v>452</v>
      </c>
      <c r="L212" t="s">
        <v>0</v>
      </c>
    </row>
    <row r="213" spans="1:15" x14ac:dyDescent="0.25">
      <c r="A213" t="s">
        <v>432</v>
      </c>
      <c r="B213" t="s">
        <v>335</v>
      </c>
      <c r="C213" t="s">
        <v>505</v>
      </c>
      <c r="D213" t="s">
        <v>86</v>
      </c>
      <c r="E213" t="s">
        <v>508</v>
      </c>
      <c r="F213" t="s">
        <v>103</v>
      </c>
      <c r="G213" t="s">
        <v>104</v>
      </c>
      <c r="H213" t="s">
        <v>105</v>
      </c>
      <c r="I213" t="s">
        <v>498</v>
      </c>
      <c r="J213" t="s">
        <v>106</v>
      </c>
      <c r="K213" t="s">
        <v>452</v>
      </c>
      <c r="L213" t="s">
        <v>1</v>
      </c>
      <c r="M213">
        <v>10000</v>
      </c>
      <c r="N213">
        <v>10000</v>
      </c>
      <c r="O213">
        <v>20000</v>
      </c>
    </row>
    <row r="214" spans="1:15" x14ac:dyDescent="0.25">
      <c r="A214" t="s">
        <v>432</v>
      </c>
      <c r="B214" t="s">
        <v>335</v>
      </c>
      <c r="C214" t="s">
        <v>505</v>
      </c>
      <c r="D214" t="s">
        <v>86</v>
      </c>
      <c r="E214" t="s">
        <v>508</v>
      </c>
      <c r="F214" t="s">
        <v>103</v>
      </c>
      <c r="G214" t="s">
        <v>104</v>
      </c>
      <c r="H214" t="s">
        <v>105</v>
      </c>
      <c r="I214" t="s">
        <v>498</v>
      </c>
      <c r="J214" t="s">
        <v>106</v>
      </c>
      <c r="K214" t="s">
        <v>452</v>
      </c>
      <c r="L214" t="s">
        <v>2</v>
      </c>
    </row>
    <row r="215" spans="1:15" x14ac:dyDescent="0.25">
      <c r="A215" t="s">
        <v>432</v>
      </c>
      <c r="B215" t="s">
        <v>335</v>
      </c>
      <c r="C215" t="s">
        <v>505</v>
      </c>
      <c r="D215" t="s">
        <v>86</v>
      </c>
      <c r="E215" t="s">
        <v>508</v>
      </c>
      <c r="F215" t="s">
        <v>103</v>
      </c>
      <c r="G215" t="s">
        <v>104</v>
      </c>
      <c r="H215" t="s">
        <v>105</v>
      </c>
      <c r="I215" t="s">
        <v>498</v>
      </c>
      <c r="J215" t="s">
        <v>106</v>
      </c>
      <c r="K215" t="s">
        <v>452</v>
      </c>
      <c r="L215" t="s">
        <v>3</v>
      </c>
      <c r="M215">
        <v>95000</v>
      </c>
      <c r="N215">
        <v>110000</v>
      </c>
      <c r="O215">
        <v>205000</v>
      </c>
    </row>
    <row r="216" spans="1:15" x14ac:dyDescent="0.25">
      <c r="A216" t="s">
        <v>432</v>
      </c>
      <c r="B216" t="s">
        <v>335</v>
      </c>
      <c r="C216" t="s">
        <v>505</v>
      </c>
      <c r="D216" t="s">
        <v>86</v>
      </c>
      <c r="E216" t="s">
        <v>508</v>
      </c>
      <c r="F216" t="s">
        <v>103</v>
      </c>
      <c r="G216" t="s">
        <v>104</v>
      </c>
      <c r="H216" t="s">
        <v>105</v>
      </c>
      <c r="I216" t="s">
        <v>498</v>
      </c>
      <c r="J216" t="s">
        <v>106</v>
      </c>
      <c r="K216" t="s">
        <v>452</v>
      </c>
      <c r="L216" t="s">
        <v>4</v>
      </c>
    </row>
    <row r="217" spans="1:15" x14ac:dyDescent="0.25">
      <c r="A217" t="s">
        <v>432</v>
      </c>
      <c r="B217" t="s">
        <v>335</v>
      </c>
      <c r="C217" t="s">
        <v>505</v>
      </c>
      <c r="D217" t="s">
        <v>86</v>
      </c>
      <c r="E217" t="s">
        <v>508</v>
      </c>
      <c r="F217" t="s">
        <v>103</v>
      </c>
      <c r="G217" t="s">
        <v>104</v>
      </c>
      <c r="H217" t="s">
        <v>105</v>
      </c>
      <c r="I217" t="s">
        <v>498</v>
      </c>
      <c r="J217" t="s">
        <v>106</v>
      </c>
      <c r="K217" t="s">
        <v>452</v>
      </c>
      <c r="L217" t="s">
        <v>5</v>
      </c>
    </row>
    <row r="218" spans="1:15" x14ac:dyDescent="0.25">
      <c r="A218" t="s">
        <v>432</v>
      </c>
      <c r="B218" t="s">
        <v>335</v>
      </c>
      <c r="C218" t="s">
        <v>505</v>
      </c>
      <c r="D218" t="s">
        <v>86</v>
      </c>
      <c r="E218" t="s">
        <v>508</v>
      </c>
      <c r="F218" t="s">
        <v>103</v>
      </c>
      <c r="G218" t="s">
        <v>104</v>
      </c>
      <c r="H218" t="s">
        <v>105</v>
      </c>
      <c r="I218" t="s">
        <v>498</v>
      </c>
      <c r="J218" t="s">
        <v>106</v>
      </c>
      <c r="K218" t="s">
        <v>452</v>
      </c>
      <c r="L218" t="s">
        <v>6</v>
      </c>
      <c r="M218">
        <v>73599</v>
      </c>
      <c r="N218">
        <v>68060</v>
      </c>
      <c r="O218">
        <v>141659</v>
      </c>
    </row>
    <row r="219" spans="1:15" x14ac:dyDescent="0.25">
      <c r="A219" t="s">
        <v>432</v>
      </c>
      <c r="B219" t="s">
        <v>335</v>
      </c>
      <c r="C219" t="s">
        <v>505</v>
      </c>
      <c r="D219" t="s">
        <v>86</v>
      </c>
      <c r="E219" t="s">
        <v>508</v>
      </c>
      <c r="F219" t="s">
        <v>103</v>
      </c>
      <c r="G219" t="s">
        <v>104</v>
      </c>
      <c r="H219" t="s">
        <v>105</v>
      </c>
      <c r="I219" t="s">
        <v>498</v>
      </c>
      <c r="J219" t="s">
        <v>106</v>
      </c>
      <c r="K219" t="s">
        <v>452</v>
      </c>
      <c r="L219" t="s">
        <v>7</v>
      </c>
      <c r="M219">
        <v>6000</v>
      </c>
      <c r="N219">
        <v>4000</v>
      </c>
      <c r="O219">
        <v>10000</v>
      </c>
    </row>
    <row r="220" spans="1:15" x14ac:dyDescent="0.25">
      <c r="A220" t="s">
        <v>432</v>
      </c>
      <c r="B220" t="s">
        <v>335</v>
      </c>
      <c r="C220" t="s">
        <v>505</v>
      </c>
      <c r="D220" t="s">
        <v>86</v>
      </c>
      <c r="E220" t="s">
        <v>508</v>
      </c>
      <c r="F220" t="s">
        <v>103</v>
      </c>
      <c r="G220" t="s">
        <v>104</v>
      </c>
      <c r="H220" t="s">
        <v>105</v>
      </c>
      <c r="I220" t="s">
        <v>498</v>
      </c>
      <c r="J220" t="s">
        <v>106</v>
      </c>
      <c r="K220" t="s">
        <v>452</v>
      </c>
      <c r="L220" t="s">
        <v>8</v>
      </c>
    </row>
    <row r="221" spans="1:15" x14ac:dyDescent="0.25">
      <c r="A221" t="s">
        <v>432</v>
      </c>
      <c r="B221" t="s">
        <v>335</v>
      </c>
      <c r="C221" t="s">
        <v>505</v>
      </c>
      <c r="D221" t="s">
        <v>86</v>
      </c>
      <c r="E221" t="s">
        <v>508</v>
      </c>
      <c r="F221" t="s">
        <v>103</v>
      </c>
      <c r="G221" t="s">
        <v>104</v>
      </c>
      <c r="H221" t="s">
        <v>105</v>
      </c>
      <c r="I221" t="s">
        <v>498</v>
      </c>
      <c r="J221" t="s">
        <v>106</v>
      </c>
      <c r="K221" t="s">
        <v>452</v>
      </c>
      <c r="L221" t="s">
        <v>9</v>
      </c>
      <c r="M221">
        <v>56218</v>
      </c>
      <c r="N221">
        <v>57662</v>
      </c>
      <c r="O221">
        <v>113880</v>
      </c>
    </row>
    <row r="222" spans="1:15" x14ac:dyDescent="0.25">
      <c r="A222" t="s">
        <v>432</v>
      </c>
      <c r="B222" t="s">
        <v>335</v>
      </c>
      <c r="C222" t="s">
        <v>505</v>
      </c>
      <c r="D222" t="s">
        <v>86</v>
      </c>
      <c r="E222" t="s">
        <v>508</v>
      </c>
      <c r="F222" t="s">
        <v>107</v>
      </c>
      <c r="G222" t="s">
        <v>108</v>
      </c>
      <c r="H222" t="s">
        <v>109</v>
      </c>
      <c r="I222" t="s">
        <v>110</v>
      </c>
      <c r="J222" t="s">
        <v>111</v>
      </c>
      <c r="K222" t="s">
        <v>112</v>
      </c>
      <c r="L222" t="s">
        <v>0</v>
      </c>
      <c r="M222">
        <v>614</v>
      </c>
      <c r="N222">
        <v>600</v>
      </c>
      <c r="O222">
        <v>1214</v>
      </c>
    </row>
    <row r="223" spans="1:15" x14ac:dyDescent="0.25">
      <c r="A223" t="s">
        <v>432</v>
      </c>
      <c r="B223" t="s">
        <v>335</v>
      </c>
      <c r="C223" t="s">
        <v>505</v>
      </c>
      <c r="D223" t="s">
        <v>86</v>
      </c>
      <c r="E223" t="s">
        <v>508</v>
      </c>
      <c r="F223" t="s">
        <v>107</v>
      </c>
      <c r="G223" t="s">
        <v>108</v>
      </c>
      <c r="H223" t="s">
        <v>109</v>
      </c>
      <c r="I223" t="s">
        <v>110</v>
      </c>
      <c r="J223" t="s">
        <v>111</v>
      </c>
      <c r="K223" t="s">
        <v>112</v>
      </c>
      <c r="L223" t="s">
        <v>1</v>
      </c>
      <c r="M223">
        <v>8470</v>
      </c>
      <c r="N223">
        <v>7573</v>
      </c>
      <c r="O223">
        <v>16043</v>
      </c>
    </row>
    <row r="224" spans="1:15" x14ac:dyDescent="0.25">
      <c r="A224" t="s">
        <v>432</v>
      </c>
      <c r="B224" t="s">
        <v>335</v>
      </c>
      <c r="C224" t="s">
        <v>505</v>
      </c>
      <c r="D224" t="s">
        <v>86</v>
      </c>
      <c r="E224" t="s">
        <v>508</v>
      </c>
      <c r="F224" t="s">
        <v>107</v>
      </c>
      <c r="G224" t="s">
        <v>108</v>
      </c>
      <c r="H224" t="s">
        <v>109</v>
      </c>
      <c r="I224" t="s">
        <v>110</v>
      </c>
      <c r="J224" t="s">
        <v>111</v>
      </c>
      <c r="K224" t="s">
        <v>112</v>
      </c>
      <c r="L224" t="s">
        <v>2</v>
      </c>
    </row>
    <row r="225" spans="1:15" x14ac:dyDescent="0.25">
      <c r="A225" t="s">
        <v>432</v>
      </c>
      <c r="B225" t="s">
        <v>335</v>
      </c>
      <c r="C225" t="s">
        <v>505</v>
      </c>
      <c r="D225" t="s">
        <v>86</v>
      </c>
      <c r="E225" t="s">
        <v>508</v>
      </c>
      <c r="F225" t="s">
        <v>107</v>
      </c>
      <c r="G225" t="s">
        <v>108</v>
      </c>
      <c r="H225" t="s">
        <v>109</v>
      </c>
      <c r="I225" t="s">
        <v>110</v>
      </c>
      <c r="J225" t="s">
        <v>111</v>
      </c>
      <c r="K225" t="s">
        <v>112</v>
      </c>
      <c r="L225" t="s">
        <v>3</v>
      </c>
      <c r="M225">
        <v>173243</v>
      </c>
      <c r="N225">
        <v>230097</v>
      </c>
      <c r="O225">
        <v>262356</v>
      </c>
    </row>
    <row r="226" spans="1:15" x14ac:dyDescent="0.25">
      <c r="A226" t="s">
        <v>432</v>
      </c>
      <c r="B226" t="s">
        <v>335</v>
      </c>
      <c r="C226" t="s">
        <v>505</v>
      </c>
      <c r="D226" t="s">
        <v>86</v>
      </c>
      <c r="E226" t="s">
        <v>508</v>
      </c>
      <c r="F226" t="s">
        <v>107</v>
      </c>
      <c r="G226" t="s">
        <v>108</v>
      </c>
      <c r="H226" t="s">
        <v>109</v>
      </c>
      <c r="I226" t="s">
        <v>110</v>
      </c>
      <c r="J226" t="s">
        <v>111</v>
      </c>
      <c r="K226" t="s">
        <v>112</v>
      </c>
      <c r="L226" t="s">
        <v>4</v>
      </c>
      <c r="M226">
        <v>10844</v>
      </c>
      <c r="N226">
        <v>11028</v>
      </c>
      <c r="O226">
        <v>21872</v>
      </c>
    </row>
    <row r="227" spans="1:15" x14ac:dyDescent="0.25">
      <c r="A227" t="s">
        <v>432</v>
      </c>
      <c r="B227" t="s">
        <v>335</v>
      </c>
      <c r="C227" t="s">
        <v>505</v>
      </c>
      <c r="D227" t="s">
        <v>86</v>
      </c>
      <c r="E227" t="s">
        <v>508</v>
      </c>
      <c r="F227" t="s">
        <v>107</v>
      </c>
      <c r="G227" t="s">
        <v>108</v>
      </c>
      <c r="H227" t="s">
        <v>109</v>
      </c>
      <c r="I227" t="s">
        <v>110</v>
      </c>
      <c r="J227" t="s">
        <v>111</v>
      </c>
      <c r="K227" t="s">
        <v>112</v>
      </c>
      <c r="L227" t="s">
        <v>5</v>
      </c>
    </row>
    <row r="228" spans="1:15" x14ac:dyDescent="0.25">
      <c r="A228" t="s">
        <v>432</v>
      </c>
      <c r="B228" t="s">
        <v>335</v>
      </c>
      <c r="C228" t="s">
        <v>505</v>
      </c>
      <c r="D228" t="s">
        <v>86</v>
      </c>
      <c r="E228" t="s">
        <v>508</v>
      </c>
      <c r="F228" t="s">
        <v>107</v>
      </c>
      <c r="G228" t="s">
        <v>108</v>
      </c>
      <c r="H228" t="s">
        <v>109</v>
      </c>
      <c r="I228" t="s">
        <v>110</v>
      </c>
      <c r="J228" t="s">
        <v>111</v>
      </c>
      <c r="K228" t="s">
        <v>112</v>
      </c>
      <c r="L228" t="s">
        <v>6</v>
      </c>
      <c r="M228">
        <v>111891</v>
      </c>
      <c r="N228">
        <v>67882</v>
      </c>
      <c r="O228">
        <v>179773</v>
      </c>
    </row>
    <row r="229" spans="1:15" x14ac:dyDescent="0.25">
      <c r="A229" t="s">
        <v>432</v>
      </c>
      <c r="B229" t="s">
        <v>335</v>
      </c>
      <c r="C229" t="s">
        <v>505</v>
      </c>
      <c r="D229" t="s">
        <v>86</v>
      </c>
      <c r="E229" t="s">
        <v>508</v>
      </c>
      <c r="F229" t="s">
        <v>107</v>
      </c>
      <c r="G229" t="s">
        <v>108</v>
      </c>
      <c r="H229" t="s">
        <v>109</v>
      </c>
      <c r="I229" t="s">
        <v>110</v>
      </c>
      <c r="J229" t="s">
        <v>111</v>
      </c>
      <c r="K229" t="s">
        <v>112</v>
      </c>
      <c r="L229" t="s">
        <v>7</v>
      </c>
      <c r="M229">
        <v>34076</v>
      </c>
      <c r="N229">
        <v>24117</v>
      </c>
      <c r="O229">
        <v>58193</v>
      </c>
    </row>
    <row r="230" spans="1:15" x14ac:dyDescent="0.25">
      <c r="A230" t="s">
        <v>432</v>
      </c>
      <c r="B230" t="s">
        <v>335</v>
      </c>
      <c r="C230" t="s">
        <v>505</v>
      </c>
      <c r="D230" t="s">
        <v>86</v>
      </c>
      <c r="E230" t="s">
        <v>508</v>
      </c>
      <c r="F230" t="s">
        <v>107</v>
      </c>
      <c r="G230" t="s">
        <v>108</v>
      </c>
      <c r="H230" t="s">
        <v>109</v>
      </c>
      <c r="I230" t="s">
        <v>110</v>
      </c>
      <c r="J230" t="s">
        <v>111</v>
      </c>
      <c r="K230" t="s">
        <v>112</v>
      </c>
      <c r="L230" t="s">
        <v>8</v>
      </c>
    </row>
    <row r="231" spans="1:15" x14ac:dyDescent="0.25">
      <c r="A231" t="s">
        <v>432</v>
      </c>
      <c r="B231" t="s">
        <v>335</v>
      </c>
      <c r="C231" t="s">
        <v>505</v>
      </c>
      <c r="D231" t="s">
        <v>86</v>
      </c>
      <c r="E231" t="s">
        <v>508</v>
      </c>
      <c r="F231" t="s">
        <v>107</v>
      </c>
      <c r="G231" t="s">
        <v>108</v>
      </c>
      <c r="H231" t="s">
        <v>109</v>
      </c>
      <c r="I231" t="s">
        <v>110</v>
      </c>
      <c r="J231" t="s">
        <v>111</v>
      </c>
      <c r="K231" t="s">
        <v>112</v>
      </c>
      <c r="L231" t="s">
        <v>9</v>
      </c>
      <c r="M231">
        <v>88852</v>
      </c>
      <c r="N231">
        <v>55147</v>
      </c>
      <c r="O231">
        <v>143999</v>
      </c>
    </row>
    <row r="232" spans="1:15" x14ac:dyDescent="0.25">
      <c r="A232" t="s">
        <v>432</v>
      </c>
      <c r="B232" t="s">
        <v>335</v>
      </c>
      <c r="C232" t="s">
        <v>505</v>
      </c>
      <c r="D232" t="s">
        <v>86</v>
      </c>
      <c r="E232" t="s">
        <v>508</v>
      </c>
      <c r="F232" t="s">
        <v>107</v>
      </c>
      <c r="G232" t="s">
        <v>108</v>
      </c>
      <c r="H232" t="s">
        <v>109</v>
      </c>
      <c r="I232" t="s">
        <v>110</v>
      </c>
      <c r="J232" t="s">
        <v>113</v>
      </c>
      <c r="K232" t="s">
        <v>114</v>
      </c>
      <c r="L232" t="s">
        <v>0</v>
      </c>
      <c r="O232">
        <v>3</v>
      </c>
    </row>
    <row r="233" spans="1:15" x14ac:dyDescent="0.25">
      <c r="A233" t="s">
        <v>432</v>
      </c>
      <c r="B233" t="s">
        <v>335</v>
      </c>
      <c r="C233" t="s">
        <v>505</v>
      </c>
      <c r="D233" t="s">
        <v>86</v>
      </c>
      <c r="E233" t="s">
        <v>508</v>
      </c>
      <c r="F233" t="s">
        <v>107</v>
      </c>
      <c r="G233" t="s">
        <v>108</v>
      </c>
      <c r="H233" t="s">
        <v>109</v>
      </c>
      <c r="I233" t="s">
        <v>110</v>
      </c>
      <c r="J233" t="s">
        <v>113</v>
      </c>
      <c r="K233" t="s">
        <v>114</v>
      </c>
      <c r="L233" t="s">
        <v>1</v>
      </c>
      <c r="O233">
        <v>36</v>
      </c>
    </row>
    <row r="234" spans="1:15" x14ac:dyDescent="0.25">
      <c r="A234" t="s">
        <v>432</v>
      </c>
      <c r="B234" t="s">
        <v>335</v>
      </c>
      <c r="C234" t="s">
        <v>505</v>
      </c>
      <c r="D234" t="s">
        <v>86</v>
      </c>
      <c r="E234" t="s">
        <v>508</v>
      </c>
      <c r="F234" t="s">
        <v>107</v>
      </c>
      <c r="G234" t="s">
        <v>108</v>
      </c>
      <c r="H234" t="s">
        <v>109</v>
      </c>
      <c r="I234" t="s">
        <v>110</v>
      </c>
      <c r="J234" t="s">
        <v>113</v>
      </c>
      <c r="K234" t="s">
        <v>114</v>
      </c>
      <c r="L234" t="s">
        <v>2</v>
      </c>
    </row>
    <row r="235" spans="1:15" x14ac:dyDescent="0.25">
      <c r="A235" t="s">
        <v>432</v>
      </c>
      <c r="B235" t="s">
        <v>335</v>
      </c>
      <c r="C235" t="s">
        <v>505</v>
      </c>
      <c r="D235" t="s">
        <v>86</v>
      </c>
      <c r="E235" t="s">
        <v>508</v>
      </c>
      <c r="F235" t="s">
        <v>107</v>
      </c>
      <c r="G235" t="s">
        <v>108</v>
      </c>
      <c r="H235" t="s">
        <v>109</v>
      </c>
      <c r="I235" t="s">
        <v>110</v>
      </c>
      <c r="J235" t="s">
        <v>113</v>
      </c>
      <c r="K235" t="s">
        <v>114</v>
      </c>
      <c r="L235" t="s">
        <v>3</v>
      </c>
      <c r="O235">
        <v>350</v>
      </c>
    </row>
    <row r="236" spans="1:15" x14ac:dyDescent="0.25">
      <c r="A236" t="s">
        <v>432</v>
      </c>
      <c r="B236" t="s">
        <v>335</v>
      </c>
      <c r="C236" t="s">
        <v>505</v>
      </c>
      <c r="D236" t="s">
        <v>86</v>
      </c>
      <c r="E236" t="s">
        <v>508</v>
      </c>
      <c r="F236" t="s">
        <v>107</v>
      </c>
      <c r="G236" t="s">
        <v>108</v>
      </c>
      <c r="H236" t="s">
        <v>109</v>
      </c>
      <c r="I236" t="s">
        <v>110</v>
      </c>
      <c r="J236" t="s">
        <v>113</v>
      </c>
      <c r="K236" t="s">
        <v>114</v>
      </c>
      <c r="L236" t="s">
        <v>4</v>
      </c>
      <c r="O236">
        <v>45</v>
      </c>
    </row>
    <row r="237" spans="1:15" x14ac:dyDescent="0.25">
      <c r="A237" t="s">
        <v>432</v>
      </c>
      <c r="B237" t="s">
        <v>335</v>
      </c>
      <c r="C237" t="s">
        <v>505</v>
      </c>
      <c r="D237" t="s">
        <v>86</v>
      </c>
      <c r="E237" t="s">
        <v>508</v>
      </c>
      <c r="F237" t="s">
        <v>107</v>
      </c>
      <c r="G237" t="s">
        <v>108</v>
      </c>
      <c r="H237" t="s">
        <v>109</v>
      </c>
      <c r="I237" t="s">
        <v>110</v>
      </c>
      <c r="J237" t="s">
        <v>113</v>
      </c>
      <c r="K237" t="s">
        <v>114</v>
      </c>
      <c r="L237" t="s">
        <v>5</v>
      </c>
    </row>
    <row r="238" spans="1:15" x14ac:dyDescent="0.25">
      <c r="A238" t="s">
        <v>432</v>
      </c>
      <c r="B238" t="s">
        <v>335</v>
      </c>
      <c r="C238" t="s">
        <v>505</v>
      </c>
      <c r="D238" t="s">
        <v>86</v>
      </c>
      <c r="E238" t="s">
        <v>508</v>
      </c>
      <c r="F238" t="s">
        <v>107</v>
      </c>
      <c r="G238" t="s">
        <v>108</v>
      </c>
      <c r="H238" t="s">
        <v>109</v>
      </c>
      <c r="I238" t="s">
        <v>110</v>
      </c>
      <c r="J238" t="s">
        <v>113</v>
      </c>
      <c r="K238" t="s">
        <v>114</v>
      </c>
      <c r="L238" t="s">
        <v>6</v>
      </c>
      <c r="O238">
        <v>905</v>
      </c>
    </row>
    <row r="239" spans="1:15" x14ac:dyDescent="0.25">
      <c r="A239" t="s">
        <v>432</v>
      </c>
      <c r="B239" t="s">
        <v>335</v>
      </c>
      <c r="C239" t="s">
        <v>505</v>
      </c>
      <c r="D239" t="s">
        <v>86</v>
      </c>
      <c r="E239" t="s">
        <v>508</v>
      </c>
      <c r="F239" t="s">
        <v>107</v>
      </c>
      <c r="G239" t="s">
        <v>108</v>
      </c>
      <c r="H239" t="s">
        <v>109</v>
      </c>
      <c r="I239" t="s">
        <v>110</v>
      </c>
      <c r="J239" t="s">
        <v>113</v>
      </c>
      <c r="K239" t="s">
        <v>114</v>
      </c>
      <c r="L239" t="s">
        <v>7</v>
      </c>
      <c r="O239">
        <v>130</v>
      </c>
    </row>
    <row r="240" spans="1:15" x14ac:dyDescent="0.25">
      <c r="A240" t="s">
        <v>432</v>
      </c>
      <c r="B240" t="s">
        <v>335</v>
      </c>
      <c r="C240" t="s">
        <v>505</v>
      </c>
      <c r="D240" t="s">
        <v>86</v>
      </c>
      <c r="E240" t="s">
        <v>508</v>
      </c>
      <c r="F240" t="s">
        <v>107</v>
      </c>
      <c r="G240" t="s">
        <v>108</v>
      </c>
      <c r="H240" t="s">
        <v>109</v>
      </c>
      <c r="I240" t="s">
        <v>110</v>
      </c>
      <c r="J240" t="s">
        <v>113</v>
      </c>
      <c r="K240" t="s">
        <v>114</v>
      </c>
      <c r="L240" t="s">
        <v>8</v>
      </c>
    </row>
    <row r="241" spans="1:15" x14ac:dyDescent="0.25">
      <c r="A241" t="s">
        <v>432</v>
      </c>
      <c r="B241" t="s">
        <v>335</v>
      </c>
      <c r="C241" t="s">
        <v>505</v>
      </c>
      <c r="D241" t="s">
        <v>86</v>
      </c>
      <c r="E241" t="s">
        <v>508</v>
      </c>
      <c r="F241" t="s">
        <v>107</v>
      </c>
      <c r="G241" t="s">
        <v>108</v>
      </c>
      <c r="H241" t="s">
        <v>109</v>
      </c>
      <c r="I241" t="s">
        <v>110</v>
      </c>
      <c r="J241" t="s">
        <v>113</v>
      </c>
      <c r="K241" t="s">
        <v>114</v>
      </c>
      <c r="L241" t="s">
        <v>9</v>
      </c>
      <c r="O241">
        <v>804</v>
      </c>
    </row>
    <row r="242" spans="1:15" x14ac:dyDescent="0.25">
      <c r="A242" t="s">
        <v>432</v>
      </c>
      <c r="B242" t="s">
        <v>335</v>
      </c>
      <c r="C242" t="s">
        <v>505</v>
      </c>
      <c r="D242" t="s">
        <v>86</v>
      </c>
      <c r="E242" t="s">
        <v>508</v>
      </c>
      <c r="F242" t="s">
        <v>107</v>
      </c>
      <c r="G242" t="s">
        <v>108</v>
      </c>
      <c r="H242" t="s">
        <v>109</v>
      </c>
      <c r="I242" t="s">
        <v>110</v>
      </c>
      <c r="J242" t="s">
        <v>115</v>
      </c>
      <c r="K242" t="s">
        <v>116</v>
      </c>
      <c r="L242" t="s">
        <v>0</v>
      </c>
      <c r="M242">
        <v>2</v>
      </c>
      <c r="N242">
        <v>2</v>
      </c>
      <c r="O242">
        <v>4</v>
      </c>
    </row>
    <row r="243" spans="1:15" x14ac:dyDescent="0.25">
      <c r="A243" t="s">
        <v>432</v>
      </c>
      <c r="B243" t="s">
        <v>335</v>
      </c>
      <c r="C243" t="s">
        <v>505</v>
      </c>
      <c r="D243" t="s">
        <v>86</v>
      </c>
      <c r="E243" t="s">
        <v>508</v>
      </c>
      <c r="F243" t="s">
        <v>107</v>
      </c>
      <c r="G243" t="s">
        <v>108</v>
      </c>
      <c r="H243" t="s">
        <v>109</v>
      </c>
      <c r="I243" t="s">
        <v>110</v>
      </c>
      <c r="J243" t="s">
        <v>115</v>
      </c>
      <c r="K243" t="s">
        <v>116</v>
      </c>
      <c r="L243" t="s">
        <v>1</v>
      </c>
      <c r="M243">
        <v>24</v>
      </c>
      <c r="N243">
        <v>24</v>
      </c>
      <c r="O243">
        <v>48</v>
      </c>
    </row>
    <row r="244" spans="1:15" x14ac:dyDescent="0.25">
      <c r="A244" t="s">
        <v>432</v>
      </c>
      <c r="B244" t="s">
        <v>335</v>
      </c>
      <c r="C244" t="s">
        <v>505</v>
      </c>
      <c r="D244" t="s">
        <v>86</v>
      </c>
      <c r="E244" t="s">
        <v>508</v>
      </c>
      <c r="F244" t="s">
        <v>107</v>
      </c>
      <c r="G244" t="s">
        <v>108</v>
      </c>
      <c r="H244" t="s">
        <v>109</v>
      </c>
      <c r="I244" t="s">
        <v>110</v>
      </c>
      <c r="J244" t="s">
        <v>115</v>
      </c>
      <c r="K244" t="s">
        <v>116</v>
      </c>
      <c r="L244" t="s">
        <v>2</v>
      </c>
    </row>
    <row r="245" spans="1:15" x14ac:dyDescent="0.25">
      <c r="A245" t="s">
        <v>432</v>
      </c>
      <c r="B245" t="s">
        <v>335</v>
      </c>
      <c r="C245" t="s">
        <v>505</v>
      </c>
      <c r="D245" t="s">
        <v>86</v>
      </c>
      <c r="E245" t="s">
        <v>508</v>
      </c>
      <c r="F245" t="s">
        <v>107</v>
      </c>
      <c r="G245" t="s">
        <v>108</v>
      </c>
      <c r="H245" t="s">
        <v>109</v>
      </c>
      <c r="I245" t="s">
        <v>110</v>
      </c>
      <c r="J245" t="s">
        <v>115</v>
      </c>
      <c r="K245" t="s">
        <v>116</v>
      </c>
      <c r="L245" t="s">
        <v>3</v>
      </c>
      <c r="M245">
        <v>14637</v>
      </c>
      <c r="N245">
        <v>14063</v>
      </c>
      <c r="O245">
        <v>28700</v>
      </c>
    </row>
    <row r="246" spans="1:15" x14ac:dyDescent="0.25">
      <c r="A246" t="s">
        <v>432</v>
      </c>
      <c r="B246" t="s">
        <v>335</v>
      </c>
      <c r="C246" t="s">
        <v>505</v>
      </c>
      <c r="D246" t="s">
        <v>86</v>
      </c>
      <c r="E246" t="s">
        <v>508</v>
      </c>
      <c r="F246" t="s">
        <v>107</v>
      </c>
      <c r="G246" t="s">
        <v>108</v>
      </c>
      <c r="H246" t="s">
        <v>109</v>
      </c>
      <c r="I246" t="s">
        <v>110</v>
      </c>
      <c r="J246" t="s">
        <v>115</v>
      </c>
      <c r="K246" t="s">
        <v>116</v>
      </c>
      <c r="L246" t="s">
        <v>4</v>
      </c>
      <c r="M246">
        <v>37</v>
      </c>
      <c r="N246">
        <v>29</v>
      </c>
      <c r="O246">
        <v>66</v>
      </c>
    </row>
    <row r="247" spans="1:15" x14ac:dyDescent="0.25">
      <c r="A247" t="s">
        <v>432</v>
      </c>
      <c r="B247" t="s">
        <v>335</v>
      </c>
      <c r="C247" t="s">
        <v>505</v>
      </c>
      <c r="D247" t="s">
        <v>86</v>
      </c>
      <c r="E247" t="s">
        <v>508</v>
      </c>
      <c r="F247" t="s">
        <v>107</v>
      </c>
      <c r="G247" t="s">
        <v>108</v>
      </c>
      <c r="H247" t="s">
        <v>109</v>
      </c>
      <c r="I247" t="s">
        <v>110</v>
      </c>
      <c r="J247" t="s">
        <v>115</v>
      </c>
      <c r="K247" t="s">
        <v>116</v>
      </c>
      <c r="L247" t="s">
        <v>5</v>
      </c>
    </row>
    <row r="248" spans="1:15" x14ac:dyDescent="0.25">
      <c r="A248" t="s">
        <v>432</v>
      </c>
      <c r="B248" t="s">
        <v>335</v>
      </c>
      <c r="C248" t="s">
        <v>505</v>
      </c>
      <c r="D248" t="s">
        <v>86</v>
      </c>
      <c r="E248" t="s">
        <v>508</v>
      </c>
      <c r="F248" t="s">
        <v>107</v>
      </c>
      <c r="G248" t="s">
        <v>108</v>
      </c>
      <c r="H248" t="s">
        <v>109</v>
      </c>
      <c r="I248" t="s">
        <v>110</v>
      </c>
      <c r="J248" t="s">
        <v>115</v>
      </c>
      <c r="K248" t="s">
        <v>116</v>
      </c>
      <c r="L248" t="s">
        <v>6</v>
      </c>
      <c r="M248">
        <v>48616</v>
      </c>
      <c r="N248">
        <v>46679</v>
      </c>
      <c r="O248">
        <v>95295</v>
      </c>
    </row>
    <row r="249" spans="1:15" x14ac:dyDescent="0.25">
      <c r="A249" t="s">
        <v>432</v>
      </c>
      <c r="B249" t="s">
        <v>335</v>
      </c>
      <c r="C249" t="s">
        <v>505</v>
      </c>
      <c r="D249" t="s">
        <v>86</v>
      </c>
      <c r="E249" t="s">
        <v>508</v>
      </c>
      <c r="F249" t="s">
        <v>107</v>
      </c>
      <c r="G249" t="s">
        <v>108</v>
      </c>
      <c r="H249" t="s">
        <v>109</v>
      </c>
      <c r="I249" t="s">
        <v>110</v>
      </c>
      <c r="J249" t="s">
        <v>115</v>
      </c>
      <c r="K249" t="s">
        <v>116</v>
      </c>
      <c r="L249" t="s">
        <v>7</v>
      </c>
      <c r="M249">
        <v>95</v>
      </c>
      <c r="N249">
        <v>80</v>
      </c>
      <c r="O249">
        <v>175</v>
      </c>
    </row>
    <row r="250" spans="1:15" x14ac:dyDescent="0.25">
      <c r="A250" t="s">
        <v>432</v>
      </c>
      <c r="B250" t="s">
        <v>335</v>
      </c>
      <c r="C250" t="s">
        <v>505</v>
      </c>
      <c r="D250" t="s">
        <v>86</v>
      </c>
      <c r="E250" t="s">
        <v>508</v>
      </c>
      <c r="F250" t="s">
        <v>107</v>
      </c>
      <c r="G250" t="s">
        <v>108</v>
      </c>
      <c r="H250" t="s">
        <v>109</v>
      </c>
      <c r="I250" t="s">
        <v>110</v>
      </c>
      <c r="J250" t="s">
        <v>115</v>
      </c>
      <c r="K250" t="s">
        <v>116</v>
      </c>
      <c r="L250" t="s">
        <v>8</v>
      </c>
    </row>
    <row r="251" spans="1:15" x14ac:dyDescent="0.25">
      <c r="A251" t="s">
        <v>432</v>
      </c>
      <c r="B251" t="s">
        <v>335</v>
      </c>
      <c r="C251" t="s">
        <v>505</v>
      </c>
      <c r="D251" t="s">
        <v>86</v>
      </c>
      <c r="E251" t="s">
        <v>508</v>
      </c>
      <c r="F251" t="s">
        <v>107</v>
      </c>
      <c r="G251" t="s">
        <v>108</v>
      </c>
      <c r="H251" t="s">
        <v>109</v>
      </c>
      <c r="I251" t="s">
        <v>110</v>
      </c>
      <c r="J251" t="s">
        <v>115</v>
      </c>
      <c r="K251" t="s">
        <v>116</v>
      </c>
      <c r="L251" t="s">
        <v>9</v>
      </c>
      <c r="M251">
        <v>28583</v>
      </c>
      <c r="N251">
        <v>27660</v>
      </c>
      <c r="O251">
        <v>56243</v>
      </c>
    </row>
    <row r="252" spans="1:15" x14ac:dyDescent="0.25">
      <c r="A252" t="s">
        <v>432</v>
      </c>
      <c r="B252" t="s">
        <v>335</v>
      </c>
      <c r="C252" t="s">
        <v>505</v>
      </c>
      <c r="D252" t="s">
        <v>86</v>
      </c>
      <c r="E252" t="s">
        <v>508</v>
      </c>
      <c r="F252" t="s">
        <v>107</v>
      </c>
      <c r="G252" t="s">
        <v>108</v>
      </c>
      <c r="H252" t="s">
        <v>109</v>
      </c>
      <c r="I252" t="s">
        <v>110</v>
      </c>
      <c r="J252" t="s">
        <v>117</v>
      </c>
      <c r="K252" t="s">
        <v>118</v>
      </c>
      <c r="L252" t="s">
        <v>0</v>
      </c>
      <c r="M252">
        <v>614</v>
      </c>
      <c r="N252">
        <v>600</v>
      </c>
      <c r="O252">
        <v>1214</v>
      </c>
    </row>
    <row r="253" spans="1:15" x14ac:dyDescent="0.25">
      <c r="A253" t="s">
        <v>432</v>
      </c>
      <c r="B253" t="s">
        <v>335</v>
      </c>
      <c r="C253" t="s">
        <v>505</v>
      </c>
      <c r="D253" t="s">
        <v>86</v>
      </c>
      <c r="E253" t="s">
        <v>508</v>
      </c>
      <c r="F253" t="s">
        <v>107</v>
      </c>
      <c r="G253" t="s">
        <v>108</v>
      </c>
      <c r="H253" t="s">
        <v>109</v>
      </c>
      <c r="I253" t="s">
        <v>110</v>
      </c>
      <c r="J253" t="s">
        <v>117</v>
      </c>
      <c r="K253" t="s">
        <v>118</v>
      </c>
      <c r="L253" t="s">
        <v>1</v>
      </c>
      <c r="M253">
        <v>8470</v>
      </c>
      <c r="N253">
        <v>7573</v>
      </c>
      <c r="O253">
        <v>16043</v>
      </c>
    </row>
    <row r="254" spans="1:15" x14ac:dyDescent="0.25">
      <c r="A254" t="s">
        <v>432</v>
      </c>
      <c r="B254" t="s">
        <v>335</v>
      </c>
      <c r="C254" t="s">
        <v>505</v>
      </c>
      <c r="D254" t="s">
        <v>86</v>
      </c>
      <c r="E254" t="s">
        <v>508</v>
      </c>
      <c r="F254" t="s">
        <v>107</v>
      </c>
      <c r="G254" t="s">
        <v>108</v>
      </c>
      <c r="H254" t="s">
        <v>109</v>
      </c>
      <c r="I254" t="s">
        <v>110</v>
      </c>
      <c r="J254" t="s">
        <v>117</v>
      </c>
      <c r="K254" t="s">
        <v>118</v>
      </c>
      <c r="L254" t="s">
        <v>2</v>
      </c>
    </row>
    <row r="255" spans="1:15" x14ac:dyDescent="0.25">
      <c r="A255" t="s">
        <v>432</v>
      </c>
      <c r="B255" t="s">
        <v>335</v>
      </c>
      <c r="C255" t="s">
        <v>505</v>
      </c>
      <c r="D255" t="s">
        <v>86</v>
      </c>
      <c r="E255" t="s">
        <v>508</v>
      </c>
      <c r="F255" t="s">
        <v>107</v>
      </c>
      <c r="G255" t="s">
        <v>108</v>
      </c>
      <c r="H255" t="s">
        <v>109</v>
      </c>
      <c r="I255" t="s">
        <v>110</v>
      </c>
      <c r="J255" t="s">
        <v>117</v>
      </c>
      <c r="K255" t="s">
        <v>118</v>
      </c>
      <c r="L255" t="s">
        <v>3</v>
      </c>
      <c r="M255">
        <v>173243</v>
      </c>
      <c r="N255">
        <v>230097</v>
      </c>
      <c r="O255">
        <v>403340</v>
      </c>
    </row>
    <row r="256" spans="1:15" x14ac:dyDescent="0.25">
      <c r="A256" t="s">
        <v>432</v>
      </c>
      <c r="B256" t="s">
        <v>335</v>
      </c>
      <c r="C256" t="s">
        <v>505</v>
      </c>
      <c r="D256" t="s">
        <v>86</v>
      </c>
      <c r="E256" t="s">
        <v>508</v>
      </c>
      <c r="F256" t="s">
        <v>107</v>
      </c>
      <c r="G256" t="s">
        <v>108</v>
      </c>
      <c r="H256" t="s">
        <v>109</v>
      </c>
      <c r="I256" t="s">
        <v>110</v>
      </c>
      <c r="J256" t="s">
        <v>117</v>
      </c>
      <c r="K256" t="s">
        <v>118</v>
      </c>
      <c r="L256" t="s">
        <v>4</v>
      </c>
      <c r="M256">
        <v>10844</v>
      </c>
      <c r="N256">
        <v>11028</v>
      </c>
      <c r="O256">
        <v>21872</v>
      </c>
    </row>
    <row r="257" spans="1:15" x14ac:dyDescent="0.25">
      <c r="A257" t="s">
        <v>432</v>
      </c>
      <c r="B257" t="s">
        <v>335</v>
      </c>
      <c r="C257" t="s">
        <v>505</v>
      </c>
      <c r="D257" t="s">
        <v>86</v>
      </c>
      <c r="E257" t="s">
        <v>508</v>
      </c>
      <c r="F257" t="s">
        <v>107</v>
      </c>
      <c r="G257" t="s">
        <v>108</v>
      </c>
      <c r="H257" t="s">
        <v>109</v>
      </c>
      <c r="I257" t="s">
        <v>110</v>
      </c>
      <c r="J257" t="s">
        <v>117</v>
      </c>
      <c r="K257" t="s">
        <v>118</v>
      </c>
      <c r="L257" t="s">
        <v>5</v>
      </c>
    </row>
    <row r="258" spans="1:15" x14ac:dyDescent="0.25">
      <c r="A258" t="s">
        <v>432</v>
      </c>
      <c r="B258" t="s">
        <v>335</v>
      </c>
      <c r="C258" t="s">
        <v>505</v>
      </c>
      <c r="D258" t="s">
        <v>86</v>
      </c>
      <c r="E258" t="s">
        <v>508</v>
      </c>
      <c r="F258" t="s">
        <v>107</v>
      </c>
      <c r="G258" t="s">
        <v>108</v>
      </c>
      <c r="H258" t="s">
        <v>109</v>
      </c>
      <c r="I258" t="s">
        <v>110</v>
      </c>
      <c r="J258" t="s">
        <v>117</v>
      </c>
      <c r="K258" t="s">
        <v>118</v>
      </c>
      <c r="L258" t="s">
        <v>6</v>
      </c>
      <c r="M258">
        <v>111890</v>
      </c>
      <c r="N258">
        <v>108733</v>
      </c>
      <c r="O258">
        <v>220623</v>
      </c>
    </row>
    <row r="259" spans="1:15" x14ac:dyDescent="0.25">
      <c r="A259" t="s">
        <v>432</v>
      </c>
      <c r="B259" t="s">
        <v>335</v>
      </c>
      <c r="C259" t="s">
        <v>505</v>
      </c>
      <c r="D259" t="s">
        <v>86</v>
      </c>
      <c r="E259" t="s">
        <v>508</v>
      </c>
      <c r="F259" t="s">
        <v>107</v>
      </c>
      <c r="G259" t="s">
        <v>108</v>
      </c>
      <c r="H259" t="s">
        <v>109</v>
      </c>
      <c r="I259" t="s">
        <v>110</v>
      </c>
      <c r="J259" t="s">
        <v>117</v>
      </c>
      <c r="K259" t="s">
        <v>118</v>
      </c>
      <c r="L259" t="s">
        <v>7</v>
      </c>
      <c r="M259">
        <v>34076</v>
      </c>
      <c r="N259">
        <v>24117</v>
      </c>
      <c r="O259">
        <v>58193</v>
      </c>
    </row>
    <row r="260" spans="1:15" x14ac:dyDescent="0.25">
      <c r="A260" t="s">
        <v>432</v>
      </c>
      <c r="B260" t="s">
        <v>335</v>
      </c>
      <c r="C260" t="s">
        <v>505</v>
      </c>
      <c r="D260" t="s">
        <v>86</v>
      </c>
      <c r="E260" t="s">
        <v>508</v>
      </c>
      <c r="F260" t="s">
        <v>107</v>
      </c>
      <c r="G260" t="s">
        <v>108</v>
      </c>
      <c r="H260" t="s">
        <v>109</v>
      </c>
      <c r="I260" t="s">
        <v>110</v>
      </c>
      <c r="J260" t="s">
        <v>117</v>
      </c>
      <c r="K260" t="s">
        <v>118</v>
      </c>
      <c r="L260" t="s">
        <v>8</v>
      </c>
    </row>
    <row r="261" spans="1:15" x14ac:dyDescent="0.25">
      <c r="A261" t="s">
        <v>432</v>
      </c>
      <c r="B261" t="s">
        <v>335</v>
      </c>
      <c r="C261" t="s">
        <v>505</v>
      </c>
      <c r="D261" t="s">
        <v>86</v>
      </c>
      <c r="E261" t="s">
        <v>508</v>
      </c>
      <c r="F261" t="s">
        <v>107</v>
      </c>
      <c r="G261" t="s">
        <v>108</v>
      </c>
      <c r="H261" t="s">
        <v>109</v>
      </c>
      <c r="I261" t="s">
        <v>110</v>
      </c>
      <c r="J261" t="s">
        <v>117</v>
      </c>
      <c r="K261" t="s">
        <v>118</v>
      </c>
      <c r="L261" t="s">
        <v>9</v>
      </c>
      <c r="M261">
        <v>97387</v>
      </c>
      <c r="N261">
        <v>99097</v>
      </c>
      <c r="O261">
        <v>196484</v>
      </c>
    </row>
    <row r="262" spans="1:15" x14ac:dyDescent="0.25">
      <c r="A262" t="s">
        <v>432</v>
      </c>
      <c r="B262" t="s">
        <v>335</v>
      </c>
      <c r="C262" t="s">
        <v>505</v>
      </c>
      <c r="D262" t="s">
        <v>86</v>
      </c>
      <c r="E262" t="s">
        <v>508</v>
      </c>
      <c r="F262" t="s">
        <v>107</v>
      </c>
      <c r="G262" t="s">
        <v>108</v>
      </c>
      <c r="H262" t="s">
        <v>109</v>
      </c>
      <c r="I262" t="s">
        <v>110</v>
      </c>
      <c r="J262" t="s">
        <v>119</v>
      </c>
      <c r="K262" t="s">
        <v>120</v>
      </c>
      <c r="L262" t="s">
        <v>0</v>
      </c>
    </row>
    <row r="263" spans="1:15" x14ac:dyDescent="0.25">
      <c r="A263" t="s">
        <v>432</v>
      </c>
      <c r="B263" t="s">
        <v>335</v>
      </c>
      <c r="C263" t="s">
        <v>505</v>
      </c>
      <c r="D263" t="s">
        <v>86</v>
      </c>
      <c r="E263" t="s">
        <v>508</v>
      </c>
      <c r="F263" t="s">
        <v>107</v>
      </c>
      <c r="G263" t="s">
        <v>108</v>
      </c>
      <c r="H263" t="s">
        <v>109</v>
      </c>
      <c r="I263" t="s">
        <v>110</v>
      </c>
      <c r="J263" t="s">
        <v>119</v>
      </c>
      <c r="K263" t="s">
        <v>120</v>
      </c>
      <c r="L263" t="s">
        <v>1</v>
      </c>
    </row>
    <row r="264" spans="1:15" x14ac:dyDescent="0.25">
      <c r="A264" t="s">
        <v>432</v>
      </c>
      <c r="B264" t="s">
        <v>335</v>
      </c>
      <c r="C264" t="s">
        <v>505</v>
      </c>
      <c r="D264" t="s">
        <v>86</v>
      </c>
      <c r="E264" t="s">
        <v>508</v>
      </c>
      <c r="F264" t="s">
        <v>107</v>
      </c>
      <c r="G264" t="s">
        <v>108</v>
      </c>
      <c r="H264" t="s">
        <v>109</v>
      </c>
      <c r="I264" t="s">
        <v>110</v>
      </c>
      <c r="J264" t="s">
        <v>119</v>
      </c>
      <c r="K264" t="s">
        <v>120</v>
      </c>
      <c r="L264" t="s">
        <v>2</v>
      </c>
    </row>
    <row r="265" spans="1:15" x14ac:dyDescent="0.25">
      <c r="A265" t="s">
        <v>432</v>
      </c>
      <c r="B265" t="s">
        <v>335</v>
      </c>
      <c r="C265" t="s">
        <v>505</v>
      </c>
      <c r="D265" t="s">
        <v>86</v>
      </c>
      <c r="E265" t="s">
        <v>508</v>
      </c>
      <c r="F265" t="s">
        <v>107</v>
      </c>
      <c r="G265" t="s">
        <v>108</v>
      </c>
      <c r="H265" t="s">
        <v>109</v>
      </c>
      <c r="I265" t="s">
        <v>110</v>
      </c>
      <c r="J265" t="s">
        <v>119</v>
      </c>
      <c r="K265" t="s">
        <v>120</v>
      </c>
      <c r="L265" t="s">
        <v>3</v>
      </c>
      <c r="M265">
        <v>153</v>
      </c>
      <c r="N265">
        <v>147</v>
      </c>
      <c r="O265">
        <v>300</v>
      </c>
    </row>
    <row r="266" spans="1:15" x14ac:dyDescent="0.25">
      <c r="A266" t="s">
        <v>432</v>
      </c>
      <c r="B266" t="s">
        <v>335</v>
      </c>
      <c r="C266" t="s">
        <v>505</v>
      </c>
      <c r="D266" t="s">
        <v>86</v>
      </c>
      <c r="E266" t="s">
        <v>508</v>
      </c>
      <c r="F266" t="s">
        <v>107</v>
      </c>
      <c r="G266" t="s">
        <v>108</v>
      </c>
      <c r="H266" t="s">
        <v>109</v>
      </c>
      <c r="I266" t="s">
        <v>110</v>
      </c>
      <c r="J266" t="s">
        <v>119</v>
      </c>
      <c r="K266" t="s">
        <v>120</v>
      </c>
      <c r="L266" t="s">
        <v>4</v>
      </c>
    </row>
    <row r="267" spans="1:15" x14ac:dyDescent="0.25">
      <c r="A267" t="s">
        <v>432</v>
      </c>
      <c r="B267" t="s">
        <v>335</v>
      </c>
      <c r="C267" t="s">
        <v>505</v>
      </c>
      <c r="D267" t="s">
        <v>86</v>
      </c>
      <c r="E267" t="s">
        <v>508</v>
      </c>
      <c r="F267" t="s">
        <v>107</v>
      </c>
      <c r="G267" t="s">
        <v>108</v>
      </c>
      <c r="H267" t="s">
        <v>109</v>
      </c>
      <c r="I267" t="s">
        <v>110</v>
      </c>
      <c r="J267" t="s">
        <v>119</v>
      </c>
      <c r="K267" t="s">
        <v>120</v>
      </c>
      <c r="L267" t="s">
        <v>5</v>
      </c>
    </row>
    <row r="268" spans="1:15" x14ac:dyDescent="0.25">
      <c r="A268" t="s">
        <v>432</v>
      </c>
      <c r="B268" t="s">
        <v>335</v>
      </c>
      <c r="C268" t="s">
        <v>505</v>
      </c>
      <c r="D268" t="s">
        <v>86</v>
      </c>
      <c r="E268" t="s">
        <v>508</v>
      </c>
      <c r="F268" t="s">
        <v>107</v>
      </c>
      <c r="G268" t="s">
        <v>108</v>
      </c>
      <c r="H268" t="s">
        <v>109</v>
      </c>
      <c r="I268" t="s">
        <v>110</v>
      </c>
      <c r="J268" t="s">
        <v>119</v>
      </c>
      <c r="K268" t="s">
        <v>120</v>
      </c>
      <c r="L268" t="s">
        <v>6</v>
      </c>
      <c r="M268">
        <v>3378</v>
      </c>
      <c r="N268">
        <v>3246</v>
      </c>
      <c r="O268">
        <v>6624</v>
      </c>
    </row>
    <row r="269" spans="1:15" x14ac:dyDescent="0.25">
      <c r="A269" t="s">
        <v>432</v>
      </c>
      <c r="B269" t="s">
        <v>335</v>
      </c>
      <c r="C269" t="s">
        <v>505</v>
      </c>
      <c r="D269" t="s">
        <v>86</v>
      </c>
      <c r="E269" t="s">
        <v>508</v>
      </c>
      <c r="F269" t="s">
        <v>107</v>
      </c>
      <c r="G269" t="s">
        <v>108</v>
      </c>
      <c r="H269" t="s">
        <v>109</v>
      </c>
      <c r="I269" t="s">
        <v>110</v>
      </c>
      <c r="J269" t="s">
        <v>119</v>
      </c>
      <c r="K269" t="s">
        <v>120</v>
      </c>
      <c r="L269" t="s">
        <v>7</v>
      </c>
    </row>
    <row r="270" spans="1:15" x14ac:dyDescent="0.25">
      <c r="A270" t="s">
        <v>432</v>
      </c>
      <c r="B270" t="s">
        <v>335</v>
      </c>
      <c r="C270" t="s">
        <v>505</v>
      </c>
      <c r="D270" t="s">
        <v>86</v>
      </c>
      <c r="E270" t="s">
        <v>508</v>
      </c>
      <c r="F270" t="s">
        <v>107</v>
      </c>
      <c r="G270" t="s">
        <v>108</v>
      </c>
      <c r="H270" t="s">
        <v>109</v>
      </c>
      <c r="I270" t="s">
        <v>110</v>
      </c>
      <c r="J270" t="s">
        <v>119</v>
      </c>
      <c r="K270" t="s">
        <v>120</v>
      </c>
      <c r="L270" t="s">
        <v>8</v>
      </c>
    </row>
    <row r="271" spans="1:15" x14ac:dyDescent="0.25">
      <c r="A271" t="s">
        <v>432</v>
      </c>
      <c r="B271" t="s">
        <v>335</v>
      </c>
      <c r="C271" t="s">
        <v>505</v>
      </c>
      <c r="D271" t="s">
        <v>86</v>
      </c>
      <c r="E271" t="s">
        <v>508</v>
      </c>
      <c r="F271" t="s">
        <v>107</v>
      </c>
      <c r="G271" t="s">
        <v>108</v>
      </c>
      <c r="H271" t="s">
        <v>109</v>
      </c>
      <c r="I271" t="s">
        <v>110</v>
      </c>
      <c r="J271" t="s">
        <v>119</v>
      </c>
      <c r="K271" t="s">
        <v>120</v>
      </c>
      <c r="L271" t="s">
        <v>9</v>
      </c>
      <c r="M271">
        <v>1977</v>
      </c>
      <c r="N271">
        <v>1899</v>
      </c>
      <c r="O271">
        <v>3876</v>
      </c>
    </row>
    <row r="272" spans="1:15" x14ac:dyDescent="0.25">
      <c r="A272" t="s">
        <v>432</v>
      </c>
      <c r="B272" t="s">
        <v>335</v>
      </c>
      <c r="C272" t="s">
        <v>505</v>
      </c>
      <c r="D272" t="s">
        <v>86</v>
      </c>
      <c r="E272" t="s">
        <v>508</v>
      </c>
      <c r="F272" t="s">
        <v>107</v>
      </c>
      <c r="G272" t="s">
        <v>108</v>
      </c>
      <c r="H272" t="s">
        <v>109</v>
      </c>
      <c r="I272" t="s">
        <v>110</v>
      </c>
      <c r="J272" t="s">
        <v>121</v>
      </c>
      <c r="K272" t="s">
        <v>122</v>
      </c>
      <c r="L272" t="s">
        <v>0</v>
      </c>
    </row>
    <row r="273" spans="1:15" x14ac:dyDescent="0.25">
      <c r="A273" t="s">
        <v>432</v>
      </c>
      <c r="B273" t="s">
        <v>335</v>
      </c>
      <c r="C273" t="s">
        <v>505</v>
      </c>
      <c r="D273" t="s">
        <v>86</v>
      </c>
      <c r="E273" t="s">
        <v>508</v>
      </c>
      <c r="F273" t="s">
        <v>107</v>
      </c>
      <c r="G273" t="s">
        <v>108</v>
      </c>
      <c r="H273" t="s">
        <v>109</v>
      </c>
      <c r="I273" t="s">
        <v>110</v>
      </c>
      <c r="J273" t="s">
        <v>121</v>
      </c>
      <c r="K273" t="s">
        <v>122</v>
      </c>
      <c r="L273" t="s">
        <v>1</v>
      </c>
      <c r="M273">
        <v>495</v>
      </c>
      <c r="N273">
        <v>55</v>
      </c>
      <c r="O273">
        <v>550</v>
      </c>
    </row>
    <row r="274" spans="1:15" x14ac:dyDescent="0.25">
      <c r="A274" t="s">
        <v>432</v>
      </c>
      <c r="B274" t="s">
        <v>335</v>
      </c>
      <c r="C274" t="s">
        <v>505</v>
      </c>
      <c r="D274" t="s">
        <v>86</v>
      </c>
      <c r="E274" t="s">
        <v>508</v>
      </c>
      <c r="F274" t="s">
        <v>107</v>
      </c>
      <c r="G274" t="s">
        <v>108</v>
      </c>
      <c r="H274" t="s">
        <v>109</v>
      </c>
      <c r="I274" t="s">
        <v>110</v>
      </c>
      <c r="J274" t="s">
        <v>121</v>
      </c>
      <c r="K274" t="s">
        <v>122</v>
      </c>
      <c r="L274" t="s">
        <v>2</v>
      </c>
    </row>
    <row r="275" spans="1:15" x14ac:dyDescent="0.25">
      <c r="A275" t="s">
        <v>432</v>
      </c>
      <c r="B275" t="s">
        <v>335</v>
      </c>
      <c r="C275" t="s">
        <v>505</v>
      </c>
      <c r="D275" t="s">
        <v>86</v>
      </c>
      <c r="E275" t="s">
        <v>508</v>
      </c>
      <c r="F275" t="s">
        <v>107</v>
      </c>
      <c r="G275" t="s">
        <v>108</v>
      </c>
      <c r="H275" t="s">
        <v>109</v>
      </c>
      <c r="I275" t="s">
        <v>110</v>
      </c>
      <c r="J275" t="s">
        <v>121</v>
      </c>
      <c r="K275" t="s">
        <v>122</v>
      </c>
      <c r="L275" t="s">
        <v>3</v>
      </c>
      <c r="M275">
        <v>2900</v>
      </c>
      <c r="N275">
        <v>100</v>
      </c>
      <c r="O275">
        <v>3000</v>
      </c>
    </row>
    <row r="276" spans="1:15" x14ac:dyDescent="0.25">
      <c r="A276" t="s">
        <v>432</v>
      </c>
      <c r="B276" t="s">
        <v>335</v>
      </c>
      <c r="C276" t="s">
        <v>505</v>
      </c>
      <c r="D276" t="s">
        <v>86</v>
      </c>
      <c r="E276" t="s">
        <v>508</v>
      </c>
      <c r="F276" t="s">
        <v>107</v>
      </c>
      <c r="G276" t="s">
        <v>108</v>
      </c>
      <c r="H276" t="s">
        <v>109</v>
      </c>
      <c r="I276" t="s">
        <v>110</v>
      </c>
      <c r="J276" t="s">
        <v>121</v>
      </c>
      <c r="K276" t="s">
        <v>122</v>
      </c>
      <c r="L276" t="s">
        <v>4</v>
      </c>
      <c r="M276">
        <v>400</v>
      </c>
      <c r="N276">
        <v>100</v>
      </c>
      <c r="O276">
        <v>500</v>
      </c>
    </row>
    <row r="277" spans="1:15" x14ac:dyDescent="0.25">
      <c r="A277" t="s">
        <v>432</v>
      </c>
      <c r="B277" t="s">
        <v>335</v>
      </c>
      <c r="C277" t="s">
        <v>505</v>
      </c>
      <c r="D277" t="s">
        <v>86</v>
      </c>
      <c r="E277" t="s">
        <v>508</v>
      </c>
      <c r="F277" t="s">
        <v>107</v>
      </c>
      <c r="G277" t="s">
        <v>108</v>
      </c>
      <c r="H277" t="s">
        <v>109</v>
      </c>
      <c r="I277" t="s">
        <v>110</v>
      </c>
      <c r="J277" t="s">
        <v>121</v>
      </c>
      <c r="K277" t="s">
        <v>122</v>
      </c>
      <c r="L277" t="s">
        <v>5</v>
      </c>
    </row>
    <row r="278" spans="1:15" x14ac:dyDescent="0.25">
      <c r="A278" t="s">
        <v>432</v>
      </c>
      <c r="B278" t="s">
        <v>335</v>
      </c>
      <c r="C278" t="s">
        <v>505</v>
      </c>
      <c r="D278" t="s">
        <v>86</v>
      </c>
      <c r="E278" t="s">
        <v>508</v>
      </c>
      <c r="F278" t="s">
        <v>107</v>
      </c>
      <c r="G278" t="s">
        <v>108</v>
      </c>
      <c r="H278" t="s">
        <v>109</v>
      </c>
      <c r="I278" t="s">
        <v>110</v>
      </c>
      <c r="J278" t="s">
        <v>121</v>
      </c>
      <c r="K278" t="s">
        <v>122</v>
      </c>
      <c r="L278" t="s">
        <v>6</v>
      </c>
      <c r="M278">
        <v>3250</v>
      </c>
      <c r="N278">
        <v>500</v>
      </c>
      <c r="O278">
        <v>3750</v>
      </c>
    </row>
    <row r="279" spans="1:15" x14ac:dyDescent="0.25">
      <c r="A279" t="s">
        <v>432</v>
      </c>
      <c r="B279" t="s">
        <v>335</v>
      </c>
      <c r="C279" t="s">
        <v>505</v>
      </c>
      <c r="D279" t="s">
        <v>86</v>
      </c>
      <c r="E279" t="s">
        <v>508</v>
      </c>
      <c r="F279" t="s">
        <v>107</v>
      </c>
      <c r="G279" t="s">
        <v>108</v>
      </c>
      <c r="H279" t="s">
        <v>109</v>
      </c>
      <c r="I279" t="s">
        <v>110</v>
      </c>
      <c r="J279" t="s">
        <v>121</v>
      </c>
      <c r="K279" t="s">
        <v>122</v>
      </c>
      <c r="L279" t="s">
        <v>7</v>
      </c>
      <c r="M279">
        <v>200</v>
      </c>
      <c r="N279">
        <v>50</v>
      </c>
      <c r="O279">
        <v>250</v>
      </c>
    </row>
    <row r="280" spans="1:15" x14ac:dyDescent="0.25">
      <c r="A280" t="s">
        <v>432</v>
      </c>
      <c r="B280" t="s">
        <v>335</v>
      </c>
      <c r="C280" t="s">
        <v>505</v>
      </c>
      <c r="D280" t="s">
        <v>86</v>
      </c>
      <c r="E280" t="s">
        <v>508</v>
      </c>
      <c r="F280" t="s">
        <v>107</v>
      </c>
      <c r="G280" t="s">
        <v>108</v>
      </c>
      <c r="H280" t="s">
        <v>109</v>
      </c>
      <c r="I280" t="s">
        <v>110</v>
      </c>
      <c r="J280" t="s">
        <v>121</v>
      </c>
      <c r="K280" t="s">
        <v>122</v>
      </c>
      <c r="L280" t="s">
        <v>8</v>
      </c>
    </row>
    <row r="281" spans="1:15" x14ac:dyDescent="0.25">
      <c r="A281" t="s">
        <v>432</v>
      </c>
      <c r="B281" t="s">
        <v>335</v>
      </c>
      <c r="C281" t="s">
        <v>505</v>
      </c>
      <c r="D281" t="s">
        <v>86</v>
      </c>
      <c r="E281" t="s">
        <v>508</v>
      </c>
      <c r="F281" t="s">
        <v>107</v>
      </c>
      <c r="G281" t="s">
        <v>108</v>
      </c>
      <c r="H281" t="s">
        <v>109</v>
      </c>
      <c r="I281" t="s">
        <v>110</v>
      </c>
      <c r="J281" t="s">
        <v>121</v>
      </c>
      <c r="K281" t="s">
        <v>122</v>
      </c>
      <c r="L281" t="s">
        <v>9</v>
      </c>
      <c r="M281">
        <v>3000</v>
      </c>
      <c r="N281">
        <v>500</v>
      </c>
      <c r="O281">
        <v>3500</v>
      </c>
    </row>
    <row r="282" spans="1:15" x14ac:dyDescent="0.25">
      <c r="A282" t="s">
        <v>432</v>
      </c>
      <c r="B282" t="s">
        <v>335</v>
      </c>
      <c r="C282" t="s">
        <v>505</v>
      </c>
      <c r="D282" t="s">
        <v>86</v>
      </c>
      <c r="E282" t="s">
        <v>508</v>
      </c>
      <c r="F282" t="s">
        <v>107</v>
      </c>
      <c r="G282" t="s">
        <v>108</v>
      </c>
      <c r="H282" t="s">
        <v>123</v>
      </c>
      <c r="I282" t="s">
        <v>124</v>
      </c>
      <c r="J282" t="s">
        <v>125</v>
      </c>
      <c r="K282" t="s">
        <v>126</v>
      </c>
      <c r="L282" t="s">
        <v>0</v>
      </c>
    </row>
    <row r="283" spans="1:15" x14ac:dyDescent="0.25">
      <c r="A283" t="s">
        <v>432</v>
      </c>
      <c r="B283" t="s">
        <v>335</v>
      </c>
      <c r="C283" t="s">
        <v>505</v>
      </c>
      <c r="D283" t="s">
        <v>86</v>
      </c>
      <c r="E283" t="s">
        <v>508</v>
      </c>
      <c r="F283" t="s">
        <v>107</v>
      </c>
      <c r="G283" t="s">
        <v>108</v>
      </c>
      <c r="H283" t="s">
        <v>123</v>
      </c>
      <c r="I283" t="s">
        <v>124</v>
      </c>
      <c r="J283" t="s">
        <v>125</v>
      </c>
      <c r="K283" t="s">
        <v>126</v>
      </c>
      <c r="L283" t="s">
        <v>1</v>
      </c>
      <c r="M283">
        <v>10</v>
      </c>
      <c r="N283">
        <v>10</v>
      </c>
      <c r="O283">
        <v>20</v>
      </c>
    </row>
    <row r="284" spans="1:15" x14ac:dyDescent="0.25">
      <c r="A284" t="s">
        <v>432</v>
      </c>
      <c r="B284" t="s">
        <v>335</v>
      </c>
      <c r="C284" t="s">
        <v>505</v>
      </c>
      <c r="D284" t="s">
        <v>86</v>
      </c>
      <c r="E284" t="s">
        <v>508</v>
      </c>
      <c r="F284" t="s">
        <v>107</v>
      </c>
      <c r="G284" t="s">
        <v>108</v>
      </c>
      <c r="H284" t="s">
        <v>123</v>
      </c>
      <c r="I284" t="s">
        <v>124</v>
      </c>
      <c r="J284" t="s">
        <v>125</v>
      </c>
      <c r="K284" t="s">
        <v>126</v>
      </c>
      <c r="L284" t="s">
        <v>2</v>
      </c>
    </row>
    <row r="285" spans="1:15" x14ac:dyDescent="0.25">
      <c r="A285" t="s">
        <v>432</v>
      </c>
      <c r="B285" t="s">
        <v>335</v>
      </c>
      <c r="C285" t="s">
        <v>505</v>
      </c>
      <c r="D285" t="s">
        <v>86</v>
      </c>
      <c r="E285" t="s">
        <v>508</v>
      </c>
      <c r="F285" t="s">
        <v>107</v>
      </c>
      <c r="G285" t="s">
        <v>108</v>
      </c>
      <c r="H285" t="s">
        <v>123</v>
      </c>
      <c r="I285" t="s">
        <v>124</v>
      </c>
      <c r="J285" t="s">
        <v>125</v>
      </c>
      <c r="K285" t="s">
        <v>126</v>
      </c>
      <c r="L285" t="s">
        <v>3</v>
      </c>
      <c r="M285">
        <v>559</v>
      </c>
      <c r="N285">
        <v>531</v>
      </c>
      <c r="O285">
        <v>1090</v>
      </c>
    </row>
    <row r="286" spans="1:15" x14ac:dyDescent="0.25">
      <c r="A286" t="s">
        <v>432</v>
      </c>
      <c r="B286" t="s">
        <v>335</v>
      </c>
      <c r="C286" t="s">
        <v>505</v>
      </c>
      <c r="D286" t="s">
        <v>86</v>
      </c>
      <c r="E286" t="s">
        <v>508</v>
      </c>
      <c r="F286" t="s">
        <v>107</v>
      </c>
      <c r="G286" t="s">
        <v>108</v>
      </c>
      <c r="H286" t="s">
        <v>123</v>
      </c>
      <c r="I286" t="s">
        <v>124</v>
      </c>
      <c r="J286" t="s">
        <v>125</v>
      </c>
      <c r="K286" t="s">
        <v>126</v>
      </c>
      <c r="L286" t="s">
        <v>4</v>
      </c>
    </row>
    <row r="287" spans="1:15" x14ac:dyDescent="0.25">
      <c r="A287" t="s">
        <v>432</v>
      </c>
      <c r="B287" t="s">
        <v>335</v>
      </c>
      <c r="C287" t="s">
        <v>505</v>
      </c>
      <c r="D287" t="s">
        <v>86</v>
      </c>
      <c r="E287" t="s">
        <v>508</v>
      </c>
      <c r="F287" t="s">
        <v>107</v>
      </c>
      <c r="G287" t="s">
        <v>108</v>
      </c>
      <c r="H287" t="s">
        <v>123</v>
      </c>
      <c r="I287" t="s">
        <v>124</v>
      </c>
      <c r="J287" t="s">
        <v>125</v>
      </c>
      <c r="K287" t="s">
        <v>126</v>
      </c>
      <c r="L287" t="s">
        <v>5</v>
      </c>
    </row>
    <row r="288" spans="1:15" x14ac:dyDescent="0.25">
      <c r="A288" t="s">
        <v>432</v>
      </c>
      <c r="B288" t="s">
        <v>335</v>
      </c>
      <c r="C288" t="s">
        <v>505</v>
      </c>
      <c r="D288" t="s">
        <v>86</v>
      </c>
      <c r="E288" t="s">
        <v>508</v>
      </c>
      <c r="F288" t="s">
        <v>107</v>
      </c>
      <c r="G288" t="s">
        <v>108</v>
      </c>
      <c r="H288" t="s">
        <v>123</v>
      </c>
      <c r="I288" t="s">
        <v>124</v>
      </c>
      <c r="J288" t="s">
        <v>125</v>
      </c>
      <c r="K288" t="s">
        <v>126</v>
      </c>
      <c r="L288" t="s">
        <v>6</v>
      </c>
      <c r="M288">
        <v>422</v>
      </c>
      <c r="N288">
        <v>409</v>
      </c>
      <c r="O288">
        <v>831</v>
      </c>
    </row>
    <row r="289" spans="1:15" x14ac:dyDescent="0.25">
      <c r="A289" t="s">
        <v>432</v>
      </c>
      <c r="B289" t="s">
        <v>335</v>
      </c>
      <c r="C289" t="s">
        <v>505</v>
      </c>
      <c r="D289" t="s">
        <v>86</v>
      </c>
      <c r="E289" t="s">
        <v>508</v>
      </c>
      <c r="F289" t="s">
        <v>107</v>
      </c>
      <c r="G289" t="s">
        <v>108</v>
      </c>
      <c r="H289" t="s">
        <v>123</v>
      </c>
      <c r="I289" t="s">
        <v>124</v>
      </c>
      <c r="J289" t="s">
        <v>125</v>
      </c>
      <c r="K289" t="s">
        <v>126</v>
      </c>
      <c r="L289" t="s">
        <v>7</v>
      </c>
    </row>
    <row r="290" spans="1:15" x14ac:dyDescent="0.25">
      <c r="A290" t="s">
        <v>432</v>
      </c>
      <c r="B290" t="s">
        <v>335</v>
      </c>
      <c r="C290" t="s">
        <v>505</v>
      </c>
      <c r="D290" t="s">
        <v>86</v>
      </c>
      <c r="E290" t="s">
        <v>508</v>
      </c>
      <c r="F290" t="s">
        <v>107</v>
      </c>
      <c r="G290" t="s">
        <v>108</v>
      </c>
      <c r="H290" t="s">
        <v>123</v>
      </c>
      <c r="I290" t="s">
        <v>124</v>
      </c>
      <c r="J290" t="s">
        <v>125</v>
      </c>
      <c r="K290" t="s">
        <v>126</v>
      </c>
      <c r="L290" t="s">
        <v>8</v>
      </c>
    </row>
    <row r="291" spans="1:15" x14ac:dyDescent="0.25">
      <c r="A291" t="s">
        <v>432</v>
      </c>
      <c r="B291" t="s">
        <v>335</v>
      </c>
      <c r="C291" t="s">
        <v>505</v>
      </c>
      <c r="D291" t="s">
        <v>86</v>
      </c>
      <c r="E291" t="s">
        <v>508</v>
      </c>
      <c r="F291" t="s">
        <v>107</v>
      </c>
      <c r="G291" t="s">
        <v>108</v>
      </c>
      <c r="H291" t="s">
        <v>123</v>
      </c>
      <c r="I291" t="s">
        <v>124</v>
      </c>
      <c r="J291" t="s">
        <v>125</v>
      </c>
      <c r="K291" t="s">
        <v>126</v>
      </c>
      <c r="L291" t="s">
        <v>9</v>
      </c>
      <c r="M291">
        <v>259</v>
      </c>
      <c r="N291">
        <v>251</v>
      </c>
      <c r="O291">
        <v>510</v>
      </c>
    </row>
    <row r="292" spans="1:15" x14ac:dyDescent="0.25">
      <c r="A292" t="s">
        <v>432</v>
      </c>
      <c r="B292" t="s">
        <v>336</v>
      </c>
      <c r="C292" t="s">
        <v>506</v>
      </c>
      <c r="D292" t="s">
        <v>127</v>
      </c>
      <c r="E292" t="s">
        <v>509</v>
      </c>
      <c r="F292" t="s">
        <v>87</v>
      </c>
      <c r="G292" t="s">
        <v>88</v>
      </c>
      <c r="H292" t="s">
        <v>128</v>
      </c>
      <c r="I292" t="s">
        <v>129</v>
      </c>
      <c r="J292" t="s">
        <v>130</v>
      </c>
      <c r="K292" t="s">
        <v>131</v>
      </c>
      <c r="L292" t="s">
        <v>0</v>
      </c>
      <c r="O292">
        <v>66147</v>
      </c>
    </row>
    <row r="293" spans="1:15" x14ac:dyDescent="0.25">
      <c r="A293" t="s">
        <v>432</v>
      </c>
      <c r="B293" t="s">
        <v>336</v>
      </c>
      <c r="C293" t="s">
        <v>506</v>
      </c>
      <c r="D293" t="s">
        <v>127</v>
      </c>
      <c r="E293" t="s">
        <v>509</v>
      </c>
      <c r="F293" t="s">
        <v>87</v>
      </c>
      <c r="G293" t="s">
        <v>88</v>
      </c>
      <c r="H293" t="s">
        <v>128</v>
      </c>
      <c r="I293" t="s">
        <v>129</v>
      </c>
      <c r="J293" t="s">
        <v>130</v>
      </c>
      <c r="K293" t="s">
        <v>131</v>
      </c>
      <c r="L293" t="s">
        <v>1</v>
      </c>
      <c r="O293">
        <v>19809</v>
      </c>
    </row>
    <row r="294" spans="1:15" x14ac:dyDescent="0.25">
      <c r="A294" t="s">
        <v>432</v>
      </c>
      <c r="B294" t="s">
        <v>336</v>
      </c>
      <c r="C294" t="s">
        <v>506</v>
      </c>
      <c r="D294" t="s">
        <v>127</v>
      </c>
      <c r="E294" t="s">
        <v>509</v>
      </c>
      <c r="F294" t="s">
        <v>87</v>
      </c>
      <c r="G294" t="s">
        <v>88</v>
      </c>
      <c r="H294" t="s">
        <v>128</v>
      </c>
      <c r="I294" t="s">
        <v>129</v>
      </c>
      <c r="J294" t="s">
        <v>130</v>
      </c>
      <c r="K294" t="s">
        <v>131</v>
      </c>
      <c r="L294" t="s">
        <v>2</v>
      </c>
      <c r="O294">
        <v>192690</v>
      </c>
    </row>
    <row r="295" spans="1:15" x14ac:dyDescent="0.25">
      <c r="A295" t="s">
        <v>432</v>
      </c>
      <c r="B295" t="s">
        <v>336</v>
      </c>
      <c r="C295" t="s">
        <v>506</v>
      </c>
      <c r="D295" t="s">
        <v>127</v>
      </c>
      <c r="E295" t="s">
        <v>509</v>
      </c>
      <c r="F295" t="s">
        <v>87</v>
      </c>
      <c r="G295" t="s">
        <v>88</v>
      </c>
      <c r="H295" t="s">
        <v>128</v>
      </c>
      <c r="I295" t="s">
        <v>129</v>
      </c>
      <c r="J295" t="s">
        <v>130</v>
      </c>
      <c r="K295" t="s">
        <v>131</v>
      </c>
      <c r="L295" t="s">
        <v>3</v>
      </c>
      <c r="O295">
        <v>114710</v>
      </c>
    </row>
    <row r="296" spans="1:15" x14ac:dyDescent="0.25">
      <c r="A296" t="s">
        <v>432</v>
      </c>
      <c r="B296" t="s">
        <v>336</v>
      </c>
      <c r="C296" t="s">
        <v>506</v>
      </c>
      <c r="D296" t="s">
        <v>127</v>
      </c>
      <c r="E296" t="s">
        <v>509</v>
      </c>
      <c r="F296" t="s">
        <v>87</v>
      </c>
      <c r="G296" t="s">
        <v>88</v>
      </c>
      <c r="H296" t="s">
        <v>128</v>
      </c>
      <c r="I296" t="s">
        <v>129</v>
      </c>
      <c r="J296" t="s">
        <v>130</v>
      </c>
      <c r="K296" t="s">
        <v>131</v>
      </c>
      <c r="L296" t="s">
        <v>4</v>
      </c>
      <c r="O296">
        <v>16875</v>
      </c>
    </row>
    <row r="297" spans="1:15" x14ac:dyDescent="0.25">
      <c r="A297" t="s">
        <v>432</v>
      </c>
      <c r="B297" t="s">
        <v>336</v>
      </c>
      <c r="C297" t="s">
        <v>506</v>
      </c>
      <c r="D297" t="s">
        <v>127</v>
      </c>
      <c r="E297" t="s">
        <v>509</v>
      </c>
      <c r="F297" t="s">
        <v>87</v>
      </c>
      <c r="G297" t="s">
        <v>88</v>
      </c>
      <c r="H297" t="s">
        <v>128</v>
      </c>
      <c r="I297" t="s">
        <v>129</v>
      </c>
      <c r="J297" t="s">
        <v>130</v>
      </c>
      <c r="K297" t="s">
        <v>131</v>
      </c>
      <c r="L297" t="s">
        <v>5</v>
      </c>
      <c r="O297">
        <v>28760</v>
      </c>
    </row>
    <row r="298" spans="1:15" x14ac:dyDescent="0.25">
      <c r="A298" t="s">
        <v>432</v>
      </c>
      <c r="B298" t="s">
        <v>336</v>
      </c>
      <c r="C298" t="s">
        <v>506</v>
      </c>
      <c r="D298" t="s">
        <v>127</v>
      </c>
      <c r="E298" t="s">
        <v>509</v>
      </c>
      <c r="F298" t="s">
        <v>87</v>
      </c>
      <c r="G298" t="s">
        <v>88</v>
      </c>
      <c r="H298" t="s">
        <v>128</v>
      </c>
      <c r="I298" t="s">
        <v>129</v>
      </c>
      <c r="J298" t="s">
        <v>130</v>
      </c>
      <c r="K298" t="s">
        <v>131</v>
      </c>
      <c r="L298" t="s">
        <v>6</v>
      </c>
    </row>
    <row r="299" spans="1:15" x14ac:dyDescent="0.25">
      <c r="A299" t="s">
        <v>432</v>
      </c>
      <c r="B299" t="s">
        <v>336</v>
      </c>
      <c r="C299" t="s">
        <v>506</v>
      </c>
      <c r="D299" t="s">
        <v>127</v>
      </c>
      <c r="E299" t="s">
        <v>509</v>
      </c>
      <c r="F299" t="s">
        <v>87</v>
      </c>
      <c r="G299" t="s">
        <v>88</v>
      </c>
      <c r="H299" t="s">
        <v>128</v>
      </c>
      <c r="I299" t="s">
        <v>129</v>
      </c>
      <c r="J299" t="s">
        <v>130</v>
      </c>
      <c r="K299" t="s">
        <v>131</v>
      </c>
      <c r="L299" t="s">
        <v>7</v>
      </c>
    </row>
    <row r="300" spans="1:15" x14ac:dyDescent="0.25">
      <c r="A300" t="s">
        <v>432</v>
      </c>
      <c r="B300" t="s">
        <v>336</v>
      </c>
      <c r="C300" t="s">
        <v>506</v>
      </c>
      <c r="D300" t="s">
        <v>127</v>
      </c>
      <c r="E300" t="s">
        <v>509</v>
      </c>
      <c r="F300" t="s">
        <v>87</v>
      </c>
      <c r="G300" t="s">
        <v>88</v>
      </c>
      <c r="H300" t="s">
        <v>128</v>
      </c>
      <c r="I300" t="s">
        <v>129</v>
      </c>
      <c r="J300" t="s">
        <v>130</v>
      </c>
      <c r="K300" t="s">
        <v>131</v>
      </c>
      <c r="L300" t="s">
        <v>8</v>
      </c>
    </row>
    <row r="301" spans="1:15" x14ac:dyDescent="0.25">
      <c r="A301" t="s">
        <v>432</v>
      </c>
      <c r="B301" t="s">
        <v>336</v>
      </c>
      <c r="C301" t="s">
        <v>506</v>
      </c>
      <c r="D301" t="s">
        <v>127</v>
      </c>
      <c r="E301" t="s">
        <v>509</v>
      </c>
      <c r="F301" t="s">
        <v>87</v>
      </c>
      <c r="G301" t="s">
        <v>88</v>
      </c>
      <c r="H301" t="s">
        <v>128</v>
      </c>
      <c r="I301" t="s">
        <v>129</v>
      </c>
      <c r="J301" t="s">
        <v>130</v>
      </c>
      <c r="K301" t="s">
        <v>131</v>
      </c>
      <c r="L301" t="s">
        <v>9</v>
      </c>
    </row>
    <row r="302" spans="1:15" x14ac:dyDescent="0.25">
      <c r="A302" t="s">
        <v>432</v>
      </c>
      <c r="B302" t="s">
        <v>336</v>
      </c>
      <c r="C302" t="s">
        <v>506</v>
      </c>
      <c r="D302" t="s">
        <v>127</v>
      </c>
      <c r="E302" t="s">
        <v>509</v>
      </c>
      <c r="F302" t="s">
        <v>87</v>
      </c>
      <c r="G302" t="s">
        <v>88</v>
      </c>
      <c r="H302" t="s">
        <v>128</v>
      </c>
      <c r="I302" t="s">
        <v>129</v>
      </c>
      <c r="J302" t="s">
        <v>132</v>
      </c>
      <c r="K302" t="s">
        <v>133</v>
      </c>
      <c r="L302" t="s">
        <v>0</v>
      </c>
      <c r="O302">
        <v>21160</v>
      </c>
    </row>
    <row r="303" spans="1:15" x14ac:dyDescent="0.25">
      <c r="A303" t="s">
        <v>432</v>
      </c>
      <c r="B303" t="s">
        <v>336</v>
      </c>
      <c r="C303" t="s">
        <v>506</v>
      </c>
      <c r="D303" t="s">
        <v>127</v>
      </c>
      <c r="E303" t="s">
        <v>509</v>
      </c>
      <c r="F303" t="s">
        <v>87</v>
      </c>
      <c r="G303" t="s">
        <v>88</v>
      </c>
      <c r="H303" t="s">
        <v>128</v>
      </c>
      <c r="I303" t="s">
        <v>129</v>
      </c>
      <c r="J303" t="s">
        <v>132</v>
      </c>
      <c r="K303" t="s">
        <v>133</v>
      </c>
      <c r="L303" t="s">
        <v>1</v>
      </c>
      <c r="O303">
        <v>13500</v>
      </c>
    </row>
    <row r="304" spans="1:15" x14ac:dyDescent="0.25">
      <c r="A304" t="s">
        <v>432</v>
      </c>
      <c r="B304" t="s">
        <v>336</v>
      </c>
      <c r="C304" t="s">
        <v>506</v>
      </c>
      <c r="D304" t="s">
        <v>127</v>
      </c>
      <c r="E304" t="s">
        <v>509</v>
      </c>
      <c r="F304" t="s">
        <v>87</v>
      </c>
      <c r="G304" t="s">
        <v>88</v>
      </c>
      <c r="H304" t="s">
        <v>128</v>
      </c>
      <c r="I304" t="s">
        <v>129</v>
      </c>
      <c r="J304" t="s">
        <v>132</v>
      </c>
      <c r="K304" t="s">
        <v>133</v>
      </c>
      <c r="L304" t="s">
        <v>2</v>
      </c>
      <c r="O304">
        <v>61640</v>
      </c>
    </row>
    <row r="305" spans="1:15" x14ac:dyDescent="0.25">
      <c r="A305" t="s">
        <v>432</v>
      </c>
      <c r="B305" t="s">
        <v>336</v>
      </c>
      <c r="C305" t="s">
        <v>506</v>
      </c>
      <c r="D305" t="s">
        <v>127</v>
      </c>
      <c r="E305" t="s">
        <v>509</v>
      </c>
      <c r="F305" t="s">
        <v>87</v>
      </c>
      <c r="G305" t="s">
        <v>88</v>
      </c>
      <c r="H305" t="s">
        <v>128</v>
      </c>
      <c r="I305" t="s">
        <v>129</v>
      </c>
      <c r="J305" t="s">
        <v>132</v>
      </c>
      <c r="K305" t="s">
        <v>133</v>
      </c>
      <c r="L305" t="s">
        <v>3</v>
      </c>
      <c r="O305">
        <v>68000</v>
      </c>
    </row>
    <row r="306" spans="1:15" x14ac:dyDescent="0.25">
      <c r="A306" t="s">
        <v>432</v>
      </c>
      <c r="B306" t="s">
        <v>336</v>
      </c>
      <c r="C306" t="s">
        <v>506</v>
      </c>
      <c r="D306" t="s">
        <v>127</v>
      </c>
      <c r="E306" t="s">
        <v>509</v>
      </c>
      <c r="F306" t="s">
        <v>87</v>
      </c>
      <c r="G306" t="s">
        <v>88</v>
      </c>
      <c r="H306" t="s">
        <v>128</v>
      </c>
      <c r="I306" t="s">
        <v>129</v>
      </c>
      <c r="J306" t="s">
        <v>132</v>
      </c>
      <c r="K306" t="s">
        <v>133</v>
      </c>
      <c r="L306" t="s">
        <v>4</v>
      </c>
      <c r="O306">
        <v>11500</v>
      </c>
    </row>
    <row r="307" spans="1:15" x14ac:dyDescent="0.25">
      <c r="A307" t="s">
        <v>432</v>
      </c>
      <c r="B307" t="s">
        <v>336</v>
      </c>
      <c r="C307" t="s">
        <v>506</v>
      </c>
      <c r="D307" t="s">
        <v>127</v>
      </c>
      <c r="E307" t="s">
        <v>509</v>
      </c>
      <c r="F307" t="s">
        <v>87</v>
      </c>
      <c r="G307" t="s">
        <v>88</v>
      </c>
      <c r="H307" t="s">
        <v>128</v>
      </c>
      <c r="I307" t="s">
        <v>129</v>
      </c>
      <c r="J307" t="s">
        <v>132</v>
      </c>
      <c r="K307" t="s">
        <v>133</v>
      </c>
      <c r="L307" t="s">
        <v>5</v>
      </c>
      <c r="O307">
        <v>9200</v>
      </c>
    </row>
    <row r="308" spans="1:15" x14ac:dyDescent="0.25">
      <c r="A308" t="s">
        <v>432</v>
      </c>
      <c r="B308" t="s">
        <v>336</v>
      </c>
      <c r="C308" t="s">
        <v>506</v>
      </c>
      <c r="D308" t="s">
        <v>127</v>
      </c>
      <c r="E308" t="s">
        <v>509</v>
      </c>
      <c r="F308" t="s">
        <v>87</v>
      </c>
      <c r="G308" t="s">
        <v>88</v>
      </c>
      <c r="H308" t="s">
        <v>128</v>
      </c>
      <c r="I308" t="s">
        <v>129</v>
      </c>
      <c r="J308" t="s">
        <v>132</v>
      </c>
      <c r="K308" t="s">
        <v>133</v>
      </c>
      <c r="L308" t="s">
        <v>6</v>
      </c>
    </row>
    <row r="309" spans="1:15" x14ac:dyDescent="0.25">
      <c r="A309" t="s">
        <v>432</v>
      </c>
      <c r="B309" t="s">
        <v>336</v>
      </c>
      <c r="C309" t="s">
        <v>506</v>
      </c>
      <c r="D309" t="s">
        <v>127</v>
      </c>
      <c r="E309" t="s">
        <v>509</v>
      </c>
      <c r="F309" t="s">
        <v>87</v>
      </c>
      <c r="G309" t="s">
        <v>88</v>
      </c>
      <c r="H309" t="s">
        <v>128</v>
      </c>
      <c r="I309" t="s">
        <v>129</v>
      </c>
      <c r="J309" t="s">
        <v>132</v>
      </c>
      <c r="K309" t="s">
        <v>133</v>
      </c>
      <c r="L309" t="s">
        <v>7</v>
      </c>
    </row>
    <row r="310" spans="1:15" x14ac:dyDescent="0.25">
      <c r="A310" t="s">
        <v>432</v>
      </c>
      <c r="B310" t="s">
        <v>336</v>
      </c>
      <c r="C310" t="s">
        <v>506</v>
      </c>
      <c r="D310" t="s">
        <v>127</v>
      </c>
      <c r="E310" t="s">
        <v>509</v>
      </c>
      <c r="F310" t="s">
        <v>87</v>
      </c>
      <c r="G310" t="s">
        <v>88</v>
      </c>
      <c r="H310" t="s">
        <v>128</v>
      </c>
      <c r="I310" t="s">
        <v>129</v>
      </c>
      <c r="J310" t="s">
        <v>132</v>
      </c>
      <c r="K310" t="s">
        <v>133</v>
      </c>
      <c r="L310" t="s">
        <v>8</v>
      </c>
    </row>
    <row r="311" spans="1:15" x14ac:dyDescent="0.25">
      <c r="A311" t="s">
        <v>432</v>
      </c>
      <c r="B311" t="s">
        <v>336</v>
      </c>
      <c r="C311" t="s">
        <v>506</v>
      </c>
      <c r="D311" t="s">
        <v>127</v>
      </c>
      <c r="E311" t="s">
        <v>509</v>
      </c>
      <c r="F311" t="s">
        <v>87</v>
      </c>
      <c r="G311" t="s">
        <v>88</v>
      </c>
      <c r="H311" t="s">
        <v>128</v>
      </c>
      <c r="I311" t="s">
        <v>129</v>
      </c>
      <c r="J311" t="s">
        <v>132</v>
      </c>
      <c r="K311" t="s">
        <v>133</v>
      </c>
      <c r="L311" t="s">
        <v>9</v>
      </c>
    </row>
    <row r="312" spans="1:15" x14ac:dyDescent="0.25">
      <c r="A312" t="s">
        <v>432</v>
      </c>
      <c r="B312" t="s">
        <v>336</v>
      </c>
      <c r="C312" t="s">
        <v>506</v>
      </c>
      <c r="D312" t="s">
        <v>127</v>
      </c>
      <c r="E312" t="s">
        <v>509</v>
      </c>
      <c r="F312" t="s">
        <v>87</v>
      </c>
      <c r="G312" t="s">
        <v>88</v>
      </c>
      <c r="H312" t="s">
        <v>128</v>
      </c>
      <c r="I312" t="s">
        <v>129</v>
      </c>
      <c r="J312" t="s">
        <v>134</v>
      </c>
      <c r="K312" t="s">
        <v>135</v>
      </c>
      <c r="L312" t="s">
        <v>0</v>
      </c>
      <c r="O312">
        <v>2</v>
      </c>
    </row>
    <row r="313" spans="1:15" x14ac:dyDescent="0.25">
      <c r="A313" t="s">
        <v>432</v>
      </c>
      <c r="B313" t="s">
        <v>336</v>
      </c>
      <c r="C313" t="s">
        <v>506</v>
      </c>
      <c r="D313" t="s">
        <v>127</v>
      </c>
      <c r="E313" t="s">
        <v>509</v>
      </c>
      <c r="F313" t="s">
        <v>87</v>
      </c>
      <c r="G313" t="s">
        <v>88</v>
      </c>
      <c r="H313" t="s">
        <v>128</v>
      </c>
      <c r="I313" t="s">
        <v>129</v>
      </c>
      <c r="J313" t="s">
        <v>134</v>
      </c>
      <c r="K313" t="s">
        <v>135</v>
      </c>
      <c r="L313" t="s">
        <v>1</v>
      </c>
    </row>
    <row r="314" spans="1:15" x14ac:dyDescent="0.25">
      <c r="A314" t="s">
        <v>432</v>
      </c>
      <c r="B314" t="s">
        <v>336</v>
      </c>
      <c r="C314" t="s">
        <v>506</v>
      </c>
      <c r="D314" t="s">
        <v>127</v>
      </c>
      <c r="E314" t="s">
        <v>509</v>
      </c>
      <c r="F314" t="s">
        <v>87</v>
      </c>
      <c r="G314" t="s">
        <v>88</v>
      </c>
      <c r="H314" t="s">
        <v>128</v>
      </c>
      <c r="I314" t="s">
        <v>129</v>
      </c>
      <c r="J314" t="s">
        <v>134</v>
      </c>
      <c r="K314" t="s">
        <v>135</v>
      </c>
      <c r="L314" t="s">
        <v>2</v>
      </c>
      <c r="O314">
        <v>7</v>
      </c>
    </row>
    <row r="315" spans="1:15" x14ac:dyDescent="0.25">
      <c r="A315" t="s">
        <v>432</v>
      </c>
      <c r="B315" t="s">
        <v>336</v>
      </c>
      <c r="C315" t="s">
        <v>506</v>
      </c>
      <c r="D315" t="s">
        <v>127</v>
      </c>
      <c r="E315" t="s">
        <v>509</v>
      </c>
      <c r="F315" t="s">
        <v>87</v>
      </c>
      <c r="G315" t="s">
        <v>88</v>
      </c>
      <c r="H315" t="s">
        <v>128</v>
      </c>
      <c r="I315" t="s">
        <v>129</v>
      </c>
      <c r="J315" t="s">
        <v>134</v>
      </c>
      <c r="K315" t="s">
        <v>135</v>
      </c>
      <c r="L315" t="s">
        <v>3</v>
      </c>
      <c r="O315">
        <v>20</v>
      </c>
    </row>
    <row r="316" spans="1:15" x14ac:dyDescent="0.25">
      <c r="A316" t="s">
        <v>432</v>
      </c>
      <c r="B316" t="s">
        <v>336</v>
      </c>
      <c r="C316" t="s">
        <v>506</v>
      </c>
      <c r="D316" t="s">
        <v>127</v>
      </c>
      <c r="E316" t="s">
        <v>509</v>
      </c>
      <c r="F316" t="s">
        <v>87</v>
      </c>
      <c r="G316" t="s">
        <v>88</v>
      </c>
      <c r="H316" t="s">
        <v>128</v>
      </c>
      <c r="I316" t="s">
        <v>129</v>
      </c>
      <c r="J316" t="s">
        <v>134</v>
      </c>
      <c r="K316" t="s">
        <v>135</v>
      </c>
      <c r="L316" t="s">
        <v>4</v>
      </c>
    </row>
    <row r="317" spans="1:15" x14ac:dyDescent="0.25">
      <c r="A317" t="s">
        <v>432</v>
      </c>
      <c r="B317" t="s">
        <v>336</v>
      </c>
      <c r="C317" t="s">
        <v>506</v>
      </c>
      <c r="D317" t="s">
        <v>127</v>
      </c>
      <c r="E317" t="s">
        <v>509</v>
      </c>
      <c r="F317" t="s">
        <v>87</v>
      </c>
      <c r="G317" t="s">
        <v>88</v>
      </c>
      <c r="H317" t="s">
        <v>128</v>
      </c>
      <c r="I317" t="s">
        <v>129</v>
      </c>
      <c r="J317" t="s">
        <v>134</v>
      </c>
      <c r="K317" t="s">
        <v>135</v>
      </c>
      <c r="L317" t="s">
        <v>5</v>
      </c>
      <c r="O317">
        <v>1</v>
      </c>
    </row>
    <row r="318" spans="1:15" x14ac:dyDescent="0.25">
      <c r="A318" t="s">
        <v>432</v>
      </c>
      <c r="B318" t="s">
        <v>336</v>
      </c>
      <c r="C318" t="s">
        <v>506</v>
      </c>
      <c r="D318" t="s">
        <v>127</v>
      </c>
      <c r="E318" t="s">
        <v>509</v>
      </c>
      <c r="F318" t="s">
        <v>87</v>
      </c>
      <c r="G318" t="s">
        <v>88</v>
      </c>
      <c r="H318" t="s">
        <v>128</v>
      </c>
      <c r="I318" t="s">
        <v>129</v>
      </c>
      <c r="J318" t="s">
        <v>134</v>
      </c>
      <c r="K318" t="s">
        <v>135</v>
      </c>
      <c r="L318" t="s">
        <v>6</v>
      </c>
    </row>
    <row r="319" spans="1:15" x14ac:dyDescent="0.25">
      <c r="A319" t="s">
        <v>432</v>
      </c>
      <c r="B319" t="s">
        <v>336</v>
      </c>
      <c r="C319" t="s">
        <v>506</v>
      </c>
      <c r="D319" t="s">
        <v>127</v>
      </c>
      <c r="E319" t="s">
        <v>509</v>
      </c>
      <c r="F319" t="s">
        <v>87</v>
      </c>
      <c r="G319" t="s">
        <v>88</v>
      </c>
      <c r="H319" t="s">
        <v>128</v>
      </c>
      <c r="I319" t="s">
        <v>129</v>
      </c>
      <c r="J319" t="s">
        <v>134</v>
      </c>
      <c r="K319" t="s">
        <v>135</v>
      </c>
      <c r="L319" t="s">
        <v>7</v>
      </c>
    </row>
    <row r="320" spans="1:15" x14ac:dyDescent="0.25">
      <c r="A320" t="s">
        <v>432</v>
      </c>
      <c r="B320" t="s">
        <v>336</v>
      </c>
      <c r="C320" t="s">
        <v>506</v>
      </c>
      <c r="D320" t="s">
        <v>127</v>
      </c>
      <c r="E320" t="s">
        <v>509</v>
      </c>
      <c r="F320" t="s">
        <v>87</v>
      </c>
      <c r="G320" t="s">
        <v>88</v>
      </c>
      <c r="H320" t="s">
        <v>128</v>
      </c>
      <c r="I320" t="s">
        <v>129</v>
      </c>
      <c r="J320" t="s">
        <v>134</v>
      </c>
      <c r="K320" t="s">
        <v>135</v>
      </c>
      <c r="L320" t="s">
        <v>8</v>
      </c>
    </row>
    <row r="321" spans="1:15" x14ac:dyDescent="0.25">
      <c r="A321" t="s">
        <v>432</v>
      </c>
      <c r="B321" t="s">
        <v>336</v>
      </c>
      <c r="C321" t="s">
        <v>506</v>
      </c>
      <c r="D321" t="s">
        <v>127</v>
      </c>
      <c r="E321" t="s">
        <v>509</v>
      </c>
      <c r="F321" t="s">
        <v>87</v>
      </c>
      <c r="G321" t="s">
        <v>88</v>
      </c>
      <c r="H321" t="s">
        <v>128</v>
      </c>
      <c r="I321" t="s">
        <v>129</v>
      </c>
      <c r="J321" t="s">
        <v>134</v>
      </c>
      <c r="K321" t="s">
        <v>135</v>
      </c>
      <c r="L321" t="s">
        <v>9</v>
      </c>
    </row>
    <row r="322" spans="1:15" x14ac:dyDescent="0.25">
      <c r="A322" t="s">
        <v>432</v>
      </c>
      <c r="B322" t="s">
        <v>336</v>
      </c>
      <c r="C322" t="s">
        <v>506</v>
      </c>
      <c r="D322" t="s">
        <v>127</v>
      </c>
      <c r="E322" t="s">
        <v>509</v>
      </c>
      <c r="F322" t="s">
        <v>87</v>
      </c>
      <c r="G322" t="s">
        <v>88</v>
      </c>
      <c r="H322" t="s">
        <v>128</v>
      </c>
      <c r="I322" t="s">
        <v>129</v>
      </c>
      <c r="J322" t="s">
        <v>136</v>
      </c>
      <c r="K322" t="s">
        <v>137</v>
      </c>
      <c r="L322" t="s">
        <v>0</v>
      </c>
      <c r="O322">
        <v>1995</v>
      </c>
    </row>
    <row r="323" spans="1:15" x14ac:dyDescent="0.25">
      <c r="A323" t="s">
        <v>432</v>
      </c>
      <c r="B323" t="s">
        <v>336</v>
      </c>
      <c r="C323" t="s">
        <v>506</v>
      </c>
      <c r="D323" t="s">
        <v>127</v>
      </c>
      <c r="E323" t="s">
        <v>509</v>
      </c>
      <c r="F323" t="s">
        <v>87</v>
      </c>
      <c r="G323" t="s">
        <v>88</v>
      </c>
      <c r="H323" t="s">
        <v>128</v>
      </c>
      <c r="I323" t="s">
        <v>129</v>
      </c>
      <c r="J323" t="s">
        <v>136</v>
      </c>
      <c r="K323" t="s">
        <v>137</v>
      </c>
      <c r="L323" t="s">
        <v>1</v>
      </c>
    </row>
    <row r="324" spans="1:15" x14ac:dyDescent="0.25">
      <c r="A324" t="s">
        <v>432</v>
      </c>
      <c r="B324" t="s">
        <v>336</v>
      </c>
      <c r="C324" t="s">
        <v>506</v>
      </c>
      <c r="D324" t="s">
        <v>127</v>
      </c>
      <c r="E324" t="s">
        <v>509</v>
      </c>
      <c r="F324" t="s">
        <v>87</v>
      </c>
      <c r="G324" t="s">
        <v>88</v>
      </c>
      <c r="H324" t="s">
        <v>128</v>
      </c>
      <c r="I324" t="s">
        <v>129</v>
      </c>
      <c r="J324" t="s">
        <v>136</v>
      </c>
      <c r="K324" t="s">
        <v>137</v>
      </c>
      <c r="L324" t="s">
        <v>2</v>
      </c>
      <c r="O324">
        <v>5695</v>
      </c>
    </row>
    <row r="325" spans="1:15" x14ac:dyDescent="0.25">
      <c r="A325" t="s">
        <v>432</v>
      </c>
      <c r="B325" t="s">
        <v>336</v>
      </c>
      <c r="C325" t="s">
        <v>506</v>
      </c>
      <c r="D325" t="s">
        <v>127</v>
      </c>
      <c r="E325" t="s">
        <v>509</v>
      </c>
      <c r="F325" t="s">
        <v>87</v>
      </c>
      <c r="G325" t="s">
        <v>88</v>
      </c>
      <c r="H325" t="s">
        <v>128</v>
      </c>
      <c r="I325" t="s">
        <v>129</v>
      </c>
      <c r="J325" t="s">
        <v>136</v>
      </c>
      <c r="K325" t="s">
        <v>137</v>
      </c>
      <c r="L325" t="s">
        <v>3</v>
      </c>
      <c r="O325">
        <v>10000</v>
      </c>
    </row>
    <row r="326" spans="1:15" x14ac:dyDescent="0.25">
      <c r="A326" t="s">
        <v>432</v>
      </c>
      <c r="B326" t="s">
        <v>336</v>
      </c>
      <c r="C326" t="s">
        <v>506</v>
      </c>
      <c r="D326" t="s">
        <v>127</v>
      </c>
      <c r="E326" t="s">
        <v>509</v>
      </c>
      <c r="F326" t="s">
        <v>87</v>
      </c>
      <c r="G326" t="s">
        <v>88</v>
      </c>
      <c r="H326" t="s">
        <v>128</v>
      </c>
      <c r="I326" t="s">
        <v>129</v>
      </c>
      <c r="J326" t="s">
        <v>136</v>
      </c>
      <c r="K326" t="s">
        <v>137</v>
      </c>
      <c r="L326" t="s">
        <v>4</v>
      </c>
    </row>
    <row r="327" spans="1:15" x14ac:dyDescent="0.25">
      <c r="A327" t="s">
        <v>432</v>
      </c>
      <c r="B327" t="s">
        <v>336</v>
      </c>
      <c r="C327" t="s">
        <v>506</v>
      </c>
      <c r="D327" t="s">
        <v>127</v>
      </c>
      <c r="E327" t="s">
        <v>509</v>
      </c>
      <c r="F327" t="s">
        <v>87</v>
      </c>
      <c r="G327" t="s">
        <v>88</v>
      </c>
      <c r="H327" t="s">
        <v>128</v>
      </c>
      <c r="I327" t="s">
        <v>129</v>
      </c>
      <c r="J327" t="s">
        <v>136</v>
      </c>
      <c r="K327" t="s">
        <v>137</v>
      </c>
      <c r="L327" t="s">
        <v>5</v>
      </c>
      <c r="O327">
        <v>850</v>
      </c>
    </row>
    <row r="328" spans="1:15" x14ac:dyDescent="0.25">
      <c r="A328" t="s">
        <v>432</v>
      </c>
      <c r="B328" t="s">
        <v>336</v>
      </c>
      <c r="C328" t="s">
        <v>506</v>
      </c>
      <c r="D328" t="s">
        <v>127</v>
      </c>
      <c r="E328" t="s">
        <v>509</v>
      </c>
      <c r="F328" t="s">
        <v>87</v>
      </c>
      <c r="G328" t="s">
        <v>88</v>
      </c>
      <c r="H328" t="s">
        <v>128</v>
      </c>
      <c r="I328" t="s">
        <v>129</v>
      </c>
      <c r="J328" t="s">
        <v>136</v>
      </c>
      <c r="K328" t="s">
        <v>137</v>
      </c>
      <c r="L328" t="s">
        <v>6</v>
      </c>
    </row>
    <row r="329" spans="1:15" x14ac:dyDescent="0.25">
      <c r="A329" t="s">
        <v>432</v>
      </c>
      <c r="B329" t="s">
        <v>336</v>
      </c>
      <c r="C329" t="s">
        <v>506</v>
      </c>
      <c r="D329" t="s">
        <v>127</v>
      </c>
      <c r="E329" t="s">
        <v>509</v>
      </c>
      <c r="F329" t="s">
        <v>87</v>
      </c>
      <c r="G329" t="s">
        <v>88</v>
      </c>
      <c r="H329" t="s">
        <v>128</v>
      </c>
      <c r="I329" t="s">
        <v>129</v>
      </c>
      <c r="J329" t="s">
        <v>136</v>
      </c>
      <c r="K329" t="s">
        <v>137</v>
      </c>
      <c r="L329" t="s">
        <v>7</v>
      </c>
    </row>
    <row r="330" spans="1:15" x14ac:dyDescent="0.25">
      <c r="A330" t="s">
        <v>432</v>
      </c>
      <c r="B330" t="s">
        <v>336</v>
      </c>
      <c r="C330" t="s">
        <v>506</v>
      </c>
      <c r="D330" t="s">
        <v>127</v>
      </c>
      <c r="E330" t="s">
        <v>509</v>
      </c>
      <c r="F330" t="s">
        <v>87</v>
      </c>
      <c r="G330" t="s">
        <v>88</v>
      </c>
      <c r="H330" t="s">
        <v>128</v>
      </c>
      <c r="I330" t="s">
        <v>129</v>
      </c>
      <c r="J330" t="s">
        <v>136</v>
      </c>
      <c r="K330" t="s">
        <v>137</v>
      </c>
      <c r="L330" t="s">
        <v>8</v>
      </c>
    </row>
    <row r="331" spans="1:15" x14ac:dyDescent="0.25">
      <c r="A331" t="s">
        <v>432</v>
      </c>
      <c r="B331" t="s">
        <v>336</v>
      </c>
      <c r="C331" t="s">
        <v>506</v>
      </c>
      <c r="D331" t="s">
        <v>127</v>
      </c>
      <c r="E331" t="s">
        <v>509</v>
      </c>
      <c r="F331" t="s">
        <v>87</v>
      </c>
      <c r="G331" t="s">
        <v>88</v>
      </c>
      <c r="H331" t="s">
        <v>128</v>
      </c>
      <c r="I331" t="s">
        <v>129</v>
      </c>
      <c r="J331" t="s">
        <v>136</v>
      </c>
      <c r="K331" t="s">
        <v>137</v>
      </c>
      <c r="L331" t="s">
        <v>9</v>
      </c>
    </row>
    <row r="332" spans="1:15" x14ac:dyDescent="0.25">
      <c r="A332" t="s">
        <v>432</v>
      </c>
      <c r="B332" t="s">
        <v>336</v>
      </c>
      <c r="C332" t="s">
        <v>506</v>
      </c>
      <c r="D332" t="s">
        <v>127</v>
      </c>
      <c r="E332" t="s">
        <v>509</v>
      </c>
      <c r="F332" t="s">
        <v>22</v>
      </c>
      <c r="G332" t="s">
        <v>23</v>
      </c>
      <c r="H332" t="s">
        <v>138</v>
      </c>
      <c r="I332" t="s">
        <v>139</v>
      </c>
      <c r="J332" t="s">
        <v>140</v>
      </c>
      <c r="K332" t="s">
        <v>141</v>
      </c>
      <c r="L332" t="s">
        <v>0</v>
      </c>
    </row>
    <row r="333" spans="1:15" x14ac:dyDescent="0.25">
      <c r="A333" t="s">
        <v>432</v>
      </c>
      <c r="B333" t="s">
        <v>336</v>
      </c>
      <c r="C333" t="s">
        <v>506</v>
      </c>
      <c r="D333" t="s">
        <v>127</v>
      </c>
      <c r="E333" t="s">
        <v>509</v>
      </c>
      <c r="F333" t="s">
        <v>22</v>
      </c>
      <c r="G333" t="s">
        <v>23</v>
      </c>
      <c r="H333" t="s">
        <v>138</v>
      </c>
      <c r="I333" t="s">
        <v>139</v>
      </c>
      <c r="J333" t="s">
        <v>140</v>
      </c>
      <c r="K333" t="s">
        <v>141</v>
      </c>
      <c r="L333" t="s">
        <v>1</v>
      </c>
    </row>
    <row r="334" spans="1:15" x14ac:dyDescent="0.25">
      <c r="A334" t="s">
        <v>432</v>
      </c>
      <c r="B334" t="s">
        <v>336</v>
      </c>
      <c r="C334" t="s">
        <v>506</v>
      </c>
      <c r="D334" t="s">
        <v>127</v>
      </c>
      <c r="E334" t="s">
        <v>509</v>
      </c>
      <c r="F334" t="s">
        <v>22</v>
      </c>
      <c r="G334" t="s">
        <v>23</v>
      </c>
      <c r="H334" t="s">
        <v>138</v>
      </c>
      <c r="I334" t="s">
        <v>139</v>
      </c>
      <c r="J334" t="s">
        <v>140</v>
      </c>
      <c r="K334" t="s">
        <v>141</v>
      </c>
      <c r="L334" t="s">
        <v>2</v>
      </c>
    </row>
    <row r="335" spans="1:15" x14ac:dyDescent="0.25">
      <c r="A335" t="s">
        <v>432</v>
      </c>
      <c r="B335" t="s">
        <v>336</v>
      </c>
      <c r="C335" t="s">
        <v>506</v>
      </c>
      <c r="D335" t="s">
        <v>127</v>
      </c>
      <c r="E335" t="s">
        <v>509</v>
      </c>
      <c r="F335" t="s">
        <v>22</v>
      </c>
      <c r="G335" t="s">
        <v>23</v>
      </c>
      <c r="H335" t="s">
        <v>138</v>
      </c>
      <c r="I335" t="s">
        <v>139</v>
      </c>
      <c r="J335" t="s">
        <v>140</v>
      </c>
      <c r="K335" t="s">
        <v>141</v>
      </c>
      <c r="L335" t="s">
        <v>3</v>
      </c>
      <c r="O335">
        <v>12</v>
      </c>
    </row>
    <row r="336" spans="1:15" x14ac:dyDescent="0.25">
      <c r="A336" t="s">
        <v>432</v>
      </c>
      <c r="B336" t="s">
        <v>336</v>
      </c>
      <c r="C336" t="s">
        <v>506</v>
      </c>
      <c r="D336" t="s">
        <v>127</v>
      </c>
      <c r="E336" t="s">
        <v>509</v>
      </c>
      <c r="F336" t="s">
        <v>22</v>
      </c>
      <c r="G336" t="s">
        <v>23</v>
      </c>
      <c r="H336" t="s">
        <v>138</v>
      </c>
      <c r="I336" t="s">
        <v>139</v>
      </c>
      <c r="J336" t="s">
        <v>140</v>
      </c>
      <c r="K336" t="s">
        <v>141</v>
      </c>
      <c r="L336" t="s">
        <v>4</v>
      </c>
    </row>
    <row r="337" spans="1:15" x14ac:dyDescent="0.25">
      <c r="A337" t="s">
        <v>432</v>
      </c>
      <c r="B337" t="s">
        <v>336</v>
      </c>
      <c r="C337" t="s">
        <v>506</v>
      </c>
      <c r="D337" t="s">
        <v>127</v>
      </c>
      <c r="E337" t="s">
        <v>509</v>
      </c>
      <c r="F337" t="s">
        <v>22</v>
      </c>
      <c r="G337" t="s">
        <v>23</v>
      </c>
      <c r="H337" t="s">
        <v>138</v>
      </c>
      <c r="I337" t="s">
        <v>139</v>
      </c>
      <c r="J337" t="s">
        <v>140</v>
      </c>
      <c r="K337" t="s">
        <v>141</v>
      </c>
      <c r="L337" t="s">
        <v>5</v>
      </c>
    </row>
    <row r="338" spans="1:15" x14ac:dyDescent="0.25">
      <c r="A338" t="s">
        <v>432</v>
      </c>
      <c r="B338" t="s">
        <v>336</v>
      </c>
      <c r="C338" t="s">
        <v>506</v>
      </c>
      <c r="D338" t="s">
        <v>127</v>
      </c>
      <c r="E338" t="s">
        <v>509</v>
      </c>
      <c r="F338" t="s">
        <v>22</v>
      </c>
      <c r="G338" t="s">
        <v>23</v>
      </c>
      <c r="H338" t="s">
        <v>138</v>
      </c>
      <c r="I338" t="s">
        <v>139</v>
      </c>
      <c r="J338" t="s">
        <v>140</v>
      </c>
      <c r="K338" t="s">
        <v>141</v>
      </c>
      <c r="L338" t="s">
        <v>6</v>
      </c>
      <c r="O338">
        <v>6</v>
      </c>
    </row>
    <row r="339" spans="1:15" x14ac:dyDescent="0.25">
      <c r="A339" t="s">
        <v>432</v>
      </c>
      <c r="B339" t="s">
        <v>336</v>
      </c>
      <c r="C339" t="s">
        <v>506</v>
      </c>
      <c r="D339" t="s">
        <v>127</v>
      </c>
      <c r="E339" t="s">
        <v>509</v>
      </c>
      <c r="F339" t="s">
        <v>22</v>
      </c>
      <c r="G339" t="s">
        <v>23</v>
      </c>
      <c r="H339" t="s">
        <v>138</v>
      </c>
      <c r="I339" t="s">
        <v>139</v>
      </c>
      <c r="J339" t="s">
        <v>140</v>
      </c>
      <c r="K339" t="s">
        <v>141</v>
      </c>
      <c r="L339" t="s">
        <v>7</v>
      </c>
    </row>
    <row r="340" spans="1:15" x14ac:dyDescent="0.25">
      <c r="A340" t="s">
        <v>432</v>
      </c>
      <c r="B340" t="s">
        <v>336</v>
      </c>
      <c r="C340" t="s">
        <v>506</v>
      </c>
      <c r="D340" t="s">
        <v>127</v>
      </c>
      <c r="E340" t="s">
        <v>509</v>
      </c>
      <c r="F340" t="s">
        <v>22</v>
      </c>
      <c r="G340" t="s">
        <v>23</v>
      </c>
      <c r="H340" t="s">
        <v>138</v>
      </c>
      <c r="I340" t="s">
        <v>139</v>
      </c>
      <c r="J340" t="s">
        <v>140</v>
      </c>
      <c r="K340" t="s">
        <v>141</v>
      </c>
      <c r="L340" t="s">
        <v>8</v>
      </c>
    </row>
    <row r="341" spans="1:15" x14ac:dyDescent="0.25">
      <c r="A341" t="s">
        <v>432</v>
      </c>
      <c r="B341" t="s">
        <v>336</v>
      </c>
      <c r="C341" t="s">
        <v>506</v>
      </c>
      <c r="D341" t="s">
        <v>127</v>
      </c>
      <c r="E341" t="s">
        <v>509</v>
      </c>
      <c r="F341" t="s">
        <v>22</v>
      </c>
      <c r="G341" t="s">
        <v>23</v>
      </c>
      <c r="H341" t="s">
        <v>138</v>
      </c>
      <c r="I341" t="s">
        <v>139</v>
      </c>
      <c r="J341" t="s">
        <v>140</v>
      </c>
      <c r="K341" t="s">
        <v>141</v>
      </c>
      <c r="L341" t="s">
        <v>9</v>
      </c>
      <c r="O341">
        <v>6</v>
      </c>
    </row>
    <row r="342" spans="1:15" x14ac:dyDescent="0.25">
      <c r="A342" t="s">
        <v>432</v>
      </c>
      <c r="B342" t="s">
        <v>336</v>
      </c>
      <c r="C342" t="s">
        <v>506</v>
      </c>
      <c r="D342" t="s">
        <v>127</v>
      </c>
      <c r="E342" t="s">
        <v>509</v>
      </c>
      <c r="F342" t="s">
        <v>22</v>
      </c>
      <c r="G342" t="s">
        <v>23</v>
      </c>
      <c r="H342" t="s">
        <v>138</v>
      </c>
      <c r="I342" t="s">
        <v>139</v>
      </c>
      <c r="J342" t="s">
        <v>142</v>
      </c>
      <c r="K342" t="s">
        <v>143</v>
      </c>
      <c r="L342" t="s">
        <v>0</v>
      </c>
    </row>
    <row r="343" spans="1:15" x14ac:dyDescent="0.25">
      <c r="A343" t="s">
        <v>432</v>
      </c>
      <c r="B343" t="s">
        <v>336</v>
      </c>
      <c r="C343" t="s">
        <v>506</v>
      </c>
      <c r="D343" t="s">
        <v>127</v>
      </c>
      <c r="E343" t="s">
        <v>509</v>
      </c>
      <c r="F343" t="s">
        <v>22</v>
      </c>
      <c r="G343" t="s">
        <v>23</v>
      </c>
      <c r="H343" t="s">
        <v>138</v>
      </c>
      <c r="I343" t="s">
        <v>139</v>
      </c>
      <c r="J343" t="s">
        <v>142</v>
      </c>
      <c r="K343" t="s">
        <v>143</v>
      </c>
      <c r="L343" t="s">
        <v>1</v>
      </c>
    </row>
    <row r="344" spans="1:15" x14ac:dyDescent="0.25">
      <c r="A344" t="s">
        <v>432</v>
      </c>
      <c r="B344" t="s">
        <v>336</v>
      </c>
      <c r="C344" t="s">
        <v>506</v>
      </c>
      <c r="D344" t="s">
        <v>127</v>
      </c>
      <c r="E344" t="s">
        <v>509</v>
      </c>
      <c r="F344" t="s">
        <v>22</v>
      </c>
      <c r="G344" t="s">
        <v>23</v>
      </c>
      <c r="H344" t="s">
        <v>138</v>
      </c>
      <c r="I344" t="s">
        <v>139</v>
      </c>
      <c r="J344" t="s">
        <v>142</v>
      </c>
      <c r="K344" t="s">
        <v>143</v>
      </c>
      <c r="L344" t="s">
        <v>2</v>
      </c>
    </row>
    <row r="345" spans="1:15" x14ac:dyDescent="0.25">
      <c r="A345" t="s">
        <v>432</v>
      </c>
      <c r="B345" t="s">
        <v>336</v>
      </c>
      <c r="C345" t="s">
        <v>506</v>
      </c>
      <c r="D345" t="s">
        <v>127</v>
      </c>
      <c r="E345" t="s">
        <v>509</v>
      </c>
      <c r="F345" t="s">
        <v>22</v>
      </c>
      <c r="G345" t="s">
        <v>23</v>
      </c>
      <c r="H345" t="s">
        <v>138</v>
      </c>
      <c r="I345" t="s">
        <v>139</v>
      </c>
      <c r="J345" t="s">
        <v>142</v>
      </c>
      <c r="K345" t="s">
        <v>143</v>
      </c>
      <c r="L345" t="s">
        <v>3</v>
      </c>
      <c r="O345">
        <v>25</v>
      </c>
    </row>
    <row r="346" spans="1:15" x14ac:dyDescent="0.25">
      <c r="A346" t="s">
        <v>432</v>
      </c>
      <c r="B346" t="s">
        <v>336</v>
      </c>
      <c r="C346" t="s">
        <v>506</v>
      </c>
      <c r="D346" t="s">
        <v>127</v>
      </c>
      <c r="E346" t="s">
        <v>509</v>
      </c>
      <c r="F346" t="s">
        <v>22</v>
      </c>
      <c r="G346" t="s">
        <v>23</v>
      </c>
      <c r="H346" t="s">
        <v>138</v>
      </c>
      <c r="I346" t="s">
        <v>139</v>
      </c>
      <c r="J346" t="s">
        <v>142</v>
      </c>
      <c r="K346" t="s">
        <v>143</v>
      </c>
      <c r="L346" t="s">
        <v>4</v>
      </c>
    </row>
    <row r="347" spans="1:15" x14ac:dyDescent="0.25">
      <c r="A347" t="s">
        <v>432</v>
      </c>
      <c r="B347" t="s">
        <v>336</v>
      </c>
      <c r="C347" t="s">
        <v>506</v>
      </c>
      <c r="D347" t="s">
        <v>127</v>
      </c>
      <c r="E347" t="s">
        <v>509</v>
      </c>
      <c r="F347" t="s">
        <v>22</v>
      </c>
      <c r="G347" t="s">
        <v>23</v>
      </c>
      <c r="H347" t="s">
        <v>138</v>
      </c>
      <c r="I347" t="s">
        <v>139</v>
      </c>
      <c r="J347" t="s">
        <v>142</v>
      </c>
      <c r="K347" t="s">
        <v>143</v>
      </c>
      <c r="L347" t="s">
        <v>5</v>
      </c>
    </row>
    <row r="348" spans="1:15" x14ac:dyDescent="0.25">
      <c r="A348" t="s">
        <v>432</v>
      </c>
      <c r="B348" t="s">
        <v>336</v>
      </c>
      <c r="C348" t="s">
        <v>506</v>
      </c>
      <c r="D348" t="s">
        <v>127</v>
      </c>
      <c r="E348" t="s">
        <v>509</v>
      </c>
      <c r="F348" t="s">
        <v>22</v>
      </c>
      <c r="G348" t="s">
        <v>23</v>
      </c>
      <c r="H348" t="s">
        <v>138</v>
      </c>
      <c r="I348" t="s">
        <v>139</v>
      </c>
      <c r="J348" t="s">
        <v>142</v>
      </c>
      <c r="K348" t="s">
        <v>143</v>
      </c>
      <c r="L348" t="s">
        <v>6</v>
      </c>
    </row>
    <row r="349" spans="1:15" x14ac:dyDescent="0.25">
      <c r="A349" t="s">
        <v>432</v>
      </c>
      <c r="B349" t="s">
        <v>336</v>
      </c>
      <c r="C349" t="s">
        <v>506</v>
      </c>
      <c r="D349" t="s">
        <v>127</v>
      </c>
      <c r="E349" t="s">
        <v>509</v>
      </c>
      <c r="F349" t="s">
        <v>22</v>
      </c>
      <c r="G349" t="s">
        <v>23</v>
      </c>
      <c r="H349" t="s">
        <v>138</v>
      </c>
      <c r="I349" t="s">
        <v>139</v>
      </c>
      <c r="J349" t="s">
        <v>142</v>
      </c>
      <c r="K349" t="s">
        <v>143</v>
      </c>
      <c r="L349" t="s">
        <v>7</v>
      </c>
    </row>
    <row r="350" spans="1:15" x14ac:dyDescent="0.25">
      <c r="A350" t="s">
        <v>432</v>
      </c>
      <c r="B350" t="s">
        <v>336</v>
      </c>
      <c r="C350" t="s">
        <v>506</v>
      </c>
      <c r="D350" t="s">
        <v>127</v>
      </c>
      <c r="E350" t="s">
        <v>509</v>
      </c>
      <c r="F350" t="s">
        <v>22</v>
      </c>
      <c r="G350" t="s">
        <v>23</v>
      </c>
      <c r="H350" t="s">
        <v>138</v>
      </c>
      <c r="I350" t="s">
        <v>139</v>
      </c>
      <c r="J350" t="s">
        <v>142</v>
      </c>
      <c r="K350" t="s">
        <v>143</v>
      </c>
      <c r="L350" t="s">
        <v>8</v>
      </c>
    </row>
    <row r="351" spans="1:15" x14ac:dyDescent="0.25">
      <c r="A351" t="s">
        <v>432</v>
      </c>
      <c r="B351" t="s">
        <v>336</v>
      </c>
      <c r="C351" t="s">
        <v>506</v>
      </c>
      <c r="D351" t="s">
        <v>127</v>
      </c>
      <c r="E351" t="s">
        <v>509</v>
      </c>
      <c r="F351" t="s">
        <v>22</v>
      </c>
      <c r="G351" t="s">
        <v>23</v>
      </c>
      <c r="H351" t="s">
        <v>138</v>
      </c>
      <c r="I351" t="s">
        <v>139</v>
      </c>
      <c r="J351" t="s">
        <v>142</v>
      </c>
      <c r="K351" t="s">
        <v>143</v>
      </c>
      <c r="L351" t="s">
        <v>9</v>
      </c>
    </row>
    <row r="352" spans="1:15" x14ac:dyDescent="0.25">
      <c r="A352" t="s">
        <v>432</v>
      </c>
      <c r="B352" t="s">
        <v>336</v>
      </c>
      <c r="C352" t="s">
        <v>506</v>
      </c>
      <c r="D352" t="s">
        <v>127</v>
      </c>
      <c r="E352" t="s">
        <v>509</v>
      </c>
      <c r="F352" t="s">
        <v>22</v>
      </c>
      <c r="G352" t="s">
        <v>23</v>
      </c>
      <c r="H352" t="s">
        <v>144</v>
      </c>
      <c r="I352" t="s">
        <v>145</v>
      </c>
      <c r="J352" t="s">
        <v>146</v>
      </c>
      <c r="K352" t="s">
        <v>147</v>
      </c>
      <c r="L352" t="s">
        <v>0</v>
      </c>
    </row>
    <row r="353" spans="1:15" x14ac:dyDescent="0.25">
      <c r="A353" t="s">
        <v>432</v>
      </c>
      <c r="B353" t="s">
        <v>336</v>
      </c>
      <c r="C353" t="s">
        <v>506</v>
      </c>
      <c r="D353" t="s">
        <v>127</v>
      </c>
      <c r="E353" t="s">
        <v>509</v>
      </c>
      <c r="F353" t="s">
        <v>22</v>
      </c>
      <c r="G353" t="s">
        <v>23</v>
      </c>
      <c r="H353" t="s">
        <v>144</v>
      </c>
      <c r="I353" t="s">
        <v>145</v>
      </c>
      <c r="J353" t="s">
        <v>146</v>
      </c>
      <c r="K353" t="s">
        <v>147</v>
      </c>
      <c r="L353" t="s">
        <v>1</v>
      </c>
      <c r="O353">
        <v>10</v>
      </c>
    </row>
    <row r="354" spans="1:15" x14ac:dyDescent="0.25">
      <c r="A354" t="s">
        <v>432</v>
      </c>
      <c r="B354" t="s">
        <v>336</v>
      </c>
      <c r="C354" t="s">
        <v>506</v>
      </c>
      <c r="D354" t="s">
        <v>127</v>
      </c>
      <c r="E354" t="s">
        <v>509</v>
      </c>
      <c r="F354" t="s">
        <v>22</v>
      </c>
      <c r="G354" t="s">
        <v>23</v>
      </c>
      <c r="H354" t="s">
        <v>144</v>
      </c>
      <c r="I354" t="s">
        <v>145</v>
      </c>
      <c r="J354" t="s">
        <v>146</v>
      </c>
      <c r="K354" t="s">
        <v>147</v>
      </c>
      <c r="L354" t="s">
        <v>2</v>
      </c>
    </row>
    <row r="355" spans="1:15" x14ac:dyDescent="0.25">
      <c r="A355" t="s">
        <v>432</v>
      </c>
      <c r="B355" t="s">
        <v>336</v>
      </c>
      <c r="C355" t="s">
        <v>506</v>
      </c>
      <c r="D355" t="s">
        <v>127</v>
      </c>
      <c r="E355" t="s">
        <v>509</v>
      </c>
      <c r="F355" t="s">
        <v>22</v>
      </c>
      <c r="G355" t="s">
        <v>23</v>
      </c>
      <c r="H355" t="s">
        <v>144</v>
      </c>
      <c r="I355" t="s">
        <v>145</v>
      </c>
      <c r="J355" t="s">
        <v>146</v>
      </c>
      <c r="K355" t="s">
        <v>147</v>
      </c>
      <c r="L355" t="s">
        <v>3</v>
      </c>
    </row>
    <row r="356" spans="1:15" x14ac:dyDescent="0.25">
      <c r="A356" t="s">
        <v>432</v>
      </c>
      <c r="B356" t="s">
        <v>336</v>
      </c>
      <c r="C356" t="s">
        <v>506</v>
      </c>
      <c r="D356" t="s">
        <v>127</v>
      </c>
      <c r="E356" t="s">
        <v>509</v>
      </c>
      <c r="F356" t="s">
        <v>22</v>
      </c>
      <c r="G356" t="s">
        <v>23</v>
      </c>
      <c r="H356" t="s">
        <v>144</v>
      </c>
      <c r="I356" t="s">
        <v>145</v>
      </c>
      <c r="J356" t="s">
        <v>146</v>
      </c>
      <c r="K356" t="s">
        <v>147</v>
      </c>
      <c r="L356" t="s">
        <v>4</v>
      </c>
    </row>
    <row r="357" spans="1:15" x14ac:dyDescent="0.25">
      <c r="A357" t="s">
        <v>432</v>
      </c>
      <c r="B357" t="s">
        <v>336</v>
      </c>
      <c r="C357" t="s">
        <v>506</v>
      </c>
      <c r="D357" t="s">
        <v>127</v>
      </c>
      <c r="E357" t="s">
        <v>509</v>
      </c>
      <c r="F357" t="s">
        <v>22</v>
      </c>
      <c r="G357" t="s">
        <v>23</v>
      </c>
      <c r="H357" t="s">
        <v>144</v>
      </c>
      <c r="I357" t="s">
        <v>145</v>
      </c>
      <c r="J357" t="s">
        <v>146</v>
      </c>
      <c r="K357" t="s">
        <v>147</v>
      </c>
      <c r="L357" t="s">
        <v>5</v>
      </c>
    </row>
    <row r="358" spans="1:15" x14ac:dyDescent="0.25">
      <c r="A358" t="s">
        <v>432</v>
      </c>
      <c r="B358" t="s">
        <v>336</v>
      </c>
      <c r="C358" t="s">
        <v>506</v>
      </c>
      <c r="D358" t="s">
        <v>127</v>
      </c>
      <c r="E358" t="s">
        <v>509</v>
      </c>
      <c r="F358" t="s">
        <v>22</v>
      </c>
      <c r="G358" t="s">
        <v>23</v>
      </c>
      <c r="H358" t="s">
        <v>144</v>
      </c>
      <c r="I358" t="s">
        <v>145</v>
      </c>
      <c r="J358" t="s">
        <v>146</v>
      </c>
      <c r="K358" t="s">
        <v>147</v>
      </c>
      <c r="L358" t="s">
        <v>6</v>
      </c>
    </row>
    <row r="359" spans="1:15" x14ac:dyDescent="0.25">
      <c r="A359" t="s">
        <v>432</v>
      </c>
      <c r="B359" t="s">
        <v>336</v>
      </c>
      <c r="C359" t="s">
        <v>506</v>
      </c>
      <c r="D359" t="s">
        <v>127</v>
      </c>
      <c r="E359" t="s">
        <v>509</v>
      </c>
      <c r="F359" t="s">
        <v>22</v>
      </c>
      <c r="G359" t="s">
        <v>23</v>
      </c>
      <c r="H359" t="s">
        <v>144</v>
      </c>
      <c r="I359" t="s">
        <v>145</v>
      </c>
      <c r="J359" t="s">
        <v>146</v>
      </c>
      <c r="K359" t="s">
        <v>147</v>
      </c>
      <c r="L359" t="s">
        <v>7</v>
      </c>
    </row>
    <row r="360" spans="1:15" x14ac:dyDescent="0.25">
      <c r="A360" t="s">
        <v>432</v>
      </c>
      <c r="B360" t="s">
        <v>336</v>
      </c>
      <c r="C360" t="s">
        <v>506</v>
      </c>
      <c r="D360" t="s">
        <v>127</v>
      </c>
      <c r="E360" t="s">
        <v>509</v>
      </c>
      <c r="F360" t="s">
        <v>22</v>
      </c>
      <c r="G360" t="s">
        <v>23</v>
      </c>
      <c r="H360" t="s">
        <v>144</v>
      </c>
      <c r="I360" t="s">
        <v>145</v>
      </c>
      <c r="J360" t="s">
        <v>146</v>
      </c>
      <c r="K360" t="s">
        <v>147</v>
      </c>
      <c r="L360" t="s">
        <v>8</v>
      </c>
    </row>
    <row r="361" spans="1:15" x14ac:dyDescent="0.25">
      <c r="A361" t="s">
        <v>432</v>
      </c>
      <c r="B361" t="s">
        <v>336</v>
      </c>
      <c r="C361" t="s">
        <v>506</v>
      </c>
      <c r="D361" t="s">
        <v>127</v>
      </c>
      <c r="E361" t="s">
        <v>509</v>
      </c>
      <c r="F361" t="s">
        <v>22</v>
      </c>
      <c r="G361" t="s">
        <v>23</v>
      </c>
      <c r="H361" t="s">
        <v>144</v>
      </c>
      <c r="I361" t="s">
        <v>145</v>
      </c>
      <c r="J361" t="s">
        <v>146</v>
      </c>
      <c r="K361" t="s">
        <v>147</v>
      </c>
      <c r="L361" t="s">
        <v>9</v>
      </c>
    </row>
    <row r="362" spans="1:15" x14ac:dyDescent="0.25">
      <c r="A362" t="s">
        <v>432</v>
      </c>
      <c r="B362" t="s">
        <v>336</v>
      </c>
      <c r="C362" t="s">
        <v>506</v>
      </c>
      <c r="D362" t="s">
        <v>127</v>
      </c>
      <c r="E362" t="s">
        <v>509</v>
      </c>
      <c r="F362" t="s">
        <v>103</v>
      </c>
      <c r="G362" t="s">
        <v>104</v>
      </c>
      <c r="H362" t="s">
        <v>148</v>
      </c>
      <c r="I362" t="s">
        <v>499</v>
      </c>
      <c r="J362" t="s">
        <v>149</v>
      </c>
      <c r="K362" t="s">
        <v>463</v>
      </c>
      <c r="L362" t="s">
        <v>0</v>
      </c>
    </row>
    <row r="363" spans="1:15" x14ac:dyDescent="0.25">
      <c r="A363" t="s">
        <v>432</v>
      </c>
      <c r="B363" t="s">
        <v>336</v>
      </c>
      <c r="C363" t="s">
        <v>506</v>
      </c>
      <c r="D363" t="s">
        <v>127</v>
      </c>
      <c r="E363" t="s">
        <v>509</v>
      </c>
      <c r="F363" t="s">
        <v>103</v>
      </c>
      <c r="G363" t="s">
        <v>104</v>
      </c>
      <c r="H363" t="s">
        <v>148</v>
      </c>
      <c r="I363" t="s">
        <v>499</v>
      </c>
      <c r="J363" t="s">
        <v>149</v>
      </c>
      <c r="K363" t="s">
        <v>463</v>
      </c>
      <c r="L363" t="s">
        <v>1</v>
      </c>
    </row>
    <row r="364" spans="1:15" x14ac:dyDescent="0.25">
      <c r="A364" t="s">
        <v>432</v>
      </c>
      <c r="B364" t="s">
        <v>336</v>
      </c>
      <c r="C364" t="s">
        <v>506</v>
      </c>
      <c r="D364" t="s">
        <v>127</v>
      </c>
      <c r="E364" t="s">
        <v>509</v>
      </c>
      <c r="F364" t="s">
        <v>103</v>
      </c>
      <c r="G364" t="s">
        <v>104</v>
      </c>
      <c r="H364" t="s">
        <v>148</v>
      </c>
      <c r="I364" t="s">
        <v>499</v>
      </c>
      <c r="J364" t="s">
        <v>149</v>
      </c>
      <c r="K364" t="s">
        <v>463</v>
      </c>
      <c r="L364" t="s">
        <v>2</v>
      </c>
    </row>
    <row r="365" spans="1:15" x14ac:dyDescent="0.25">
      <c r="A365" t="s">
        <v>432</v>
      </c>
      <c r="B365" t="s">
        <v>336</v>
      </c>
      <c r="C365" t="s">
        <v>506</v>
      </c>
      <c r="D365" t="s">
        <v>127</v>
      </c>
      <c r="E365" t="s">
        <v>509</v>
      </c>
      <c r="F365" t="s">
        <v>103</v>
      </c>
      <c r="G365" t="s">
        <v>104</v>
      </c>
      <c r="H365" t="s">
        <v>148</v>
      </c>
      <c r="I365" t="s">
        <v>499</v>
      </c>
      <c r="J365" t="s">
        <v>149</v>
      </c>
      <c r="K365" t="s">
        <v>463</v>
      </c>
      <c r="L365" t="s">
        <v>3</v>
      </c>
      <c r="M365">
        <v>4600</v>
      </c>
      <c r="N365">
        <v>4600</v>
      </c>
      <c r="O365">
        <v>9200</v>
      </c>
    </row>
    <row r="366" spans="1:15" x14ac:dyDescent="0.25">
      <c r="A366" t="s">
        <v>432</v>
      </c>
      <c r="B366" t="s">
        <v>336</v>
      </c>
      <c r="C366" t="s">
        <v>506</v>
      </c>
      <c r="D366" t="s">
        <v>127</v>
      </c>
      <c r="E366" t="s">
        <v>509</v>
      </c>
      <c r="F366" t="s">
        <v>103</v>
      </c>
      <c r="G366" t="s">
        <v>104</v>
      </c>
      <c r="H366" t="s">
        <v>148</v>
      </c>
      <c r="I366" t="s">
        <v>499</v>
      </c>
      <c r="J366" t="s">
        <v>149</v>
      </c>
      <c r="K366" t="s">
        <v>463</v>
      </c>
      <c r="L366" t="s">
        <v>4</v>
      </c>
      <c r="M366">
        <v>1375</v>
      </c>
      <c r="N366">
        <v>1375</v>
      </c>
      <c r="O366">
        <v>2750</v>
      </c>
    </row>
    <row r="367" spans="1:15" x14ac:dyDescent="0.25">
      <c r="A367" t="s">
        <v>432</v>
      </c>
      <c r="B367" t="s">
        <v>336</v>
      </c>
      <c r="C367" t="s">
        <v>506</v>
      </c>
      <c r="D367" t="s">
        <v>127</v>
      </c>
      <c r="E367" t="s">
        <v>509</v>
      </c>
      <c r="F367" t="s">
        <v>103</v>
      </c>
      <c r="G367" t="s">
        <v>104</v>
      </c>
      <c r="H367" t="s">
        <v>148</v>
      </c>
      <c r="I367" t="s">
        <v>499</v>
      </c>
      <c r="J367" t="s">
        <v>149</v>
      </c>
      <c r="K367" t="s">
        <v>463</v>
      </c>
      <c r="L367" t="s">
        <v>5</v>
      </c>
    </row>
    <row r="368" spans="1:15" x14ac:dyDescent="0.25">
      <c r="A368" t="s">
        <v>432</v>
      </c>
      <c r="B368" t="s">
        <v>336</v>
      </c>
      <c r="C368" t="s">
        <v>506</v>
      </c>
      <c r="D368" t="s">
        <v>127</v>
      </c>
      <c r="E368" t="s">
        <v>509</v>
      </c>
      <c r="F368" t="s">
        <v>103</v>
      </c>
      <c r="G368" t="s">
        <v>104</v>
      </c>
      <c r="H368" t="s">
        <v>148</v>
      </c>
      <c r="I368" t="s">
        <v>499</v>
      </c>
      <c r="J368" t="s">
        <v>149</v>
      </c>
      <c r="K368" t="s">
        <v>463</v>
      </c>
      <c r="L368" t="s">
        <v>6</v>
      </c>
    </row>
    <row r="369" spans="1:15" x14ac:dyDescent="0.25">
      <c r="A369" t="s">
        <v>432</v>
      </c>
      <c r="B369" t="s">
        <v>336</v>
      </c>
      <c r="C369" t="s">
        <v>506</v>
      </c>
      <c r="D369" t="s">
        <v>127</v>
      </c>
      <c r="E369" t="s">
        <v>509</v>
      </c>
      <c r="F369" t="s">
        <v>103</v>
      </c>
      <c r="G369" t="s">
        <v>104</v>
      </c>
      <c r="H369" t="s">
        <v>148</v>
      </c>
      <c r="I369" t="s">
        <v>499</v>
      </c>
      <c r="J369" t="s">
        <v>149</v>
      </c>
      <c r="K369" t="s">
        <v>463</v>
      </c>
      <c r="L369" t="s">
        <v>7</v>
      </c>
      <c r="M369">
        <v>875</v>
      </c>
      <c r="N369">
        <v>875</v>
      </c>
      <c r="O369">
        <v>1750</v>
      </c>
    </row>
    <row r="370" spans="1:15" x14ac:dyDescent="0.25">
      <c r="A370" t="s">
        <v>432</v>
      </c>
      <c r="B370" t="s">
        <v>336</v>
      </c>
      <c r="C370" t="s">
        <v>506</v>
      </c>
      <c r="D370" t="s">
        <v>127</v>
      </c>
      <c r="E370" t="s">
        <v>509</v>
      </c>
      <c r="F370" t="s">
        <v>103</v>
      </c>
      <c r="G370" t="s">
        <v>104</v>
      </c>
      <c r="H370" t="s">
        <v>148</v>
      </c>
      <c r="I370" t="s">
        <v>499</v>
      </c>
      <c r="J370" t="s">
        <v>149</v>
      </c>
      <c r="K370" t="s">
        <v>463</v>
      </c>
      <c r="L370" t="s">
        <v>8</v>
      </c>
    </row>
    <row r="371" spans="1:15" x14ac:dyDescent="0.25">
      <c r="A371" t="s">
        <v>432</v>
      </c>
      <c r="B371" t="s">
        <v>336</v>
      </c>
      <c r="C371" t="s">
        <v>506</v>
      </c>
      <c r="D371" t="s">
        <v>127</v>
      </c>
      <c r="E371" t="s">
        <v>509</v>
      </c>
      <c r="F371" t="s">
        <v>103</v>
      </c>
      <c r="G371" t="s">
        <v>104</v>
      </c>
      <c r="H371" t="s">
        <v>148</v>
      </c>
      <c r="I371" t="s">
        <v>499</v>
      </c>
      <c r="J371" t="s">
        <v>149</v>
      </c>
      <c r="K371" t="s">
        <v>463</v>
      </c>
      <c r="L371" t="s">
        <v>9</v>
      </c>
    </row>
    <row r="372" spans="1:15" x14ac:dyDescent="0.25">
      <c r="A372" t="s">
        <v>432</v>
      </c>
      <c r="B372" t="s">
        <v>336</v>
      </c>
      <c r="C372" t="s">
        <v>506</v>
      </c>
      <c r="D372" t="s">
        <v>127</v>
      </c>
      <c r="E372" t="s">
        <v>509</v>
      </c>
      <c r="F372" t="s">
        <v>103</v>
      </c>
      <c r="G372" t="s">
        <v>104</v>
      </c>
      <c r="H372" t="s">
        <v>148</v>
      </c>
      <c r="I372" t="s">
        <v>499</v>
      </c>
      <c r="J372" t="s">
        <v>150</v>
      </c>
      <c r="K372" t="s">
        <v>464</v>
      </c>
      <c r="L372" t="s">
        <v>0</v>
      </c>
    </row>
    <row r="373" spans="1:15" x14ac:dyDescent="0.25">
      <c r="A373" t="s">
        <v>432</v>
      </c>
      <c r="B373" t="s">
        <v>336</v>
      </c>
      <c r="C373" t="s">
        <v>506</v>
      </c>
      <c r="D373" t="s">
        <v>127</v>
      </c>
      <c r="E373" t="s">
        <v>509</v>
      </c>
      <c r="F373" t="s">
        <v>103</v>
      </c>
      <c r="G373" t="s">
        <v>104</v>
      </c>
      <c r="H373" t="s">
        <v>148</v>
      </c>
      <c r="I373" t="s">
        <v>499</v>
      </c>
      <c r="J373" t="s">
        <v>150</v>
      </c>
      <c r="K373" t="s">
        <v>464</v>
      </c>
      <c r="L373" t="s">
        <v>1</v>
      </c>
    </row>
    <row r="374" spans="1:15" x14ac:dyDescent="0.25">
      <c r="A374" t="s">
        <v>432</v>
      </c>
      <c r="B374" t="s">
        <v>336</v>
      </c>
      <c r="C374" t="s">
        <v>506</v>
      </c>
      <c r="D374" t="s">
        <v>127</v>
      </c>
      <c r="E374" t="s">
        <v>509</v>
      </c>
      <c r="F374" t="s">
        <v>103</v>
      </c>
      <c r="G374" t="s">
        <v>104</v>
      </c>
      <c r="H374" t="s">
        <v>148</v>
      </c>
      <c r="I374" t="s">
        <v>499</v>
      </c>
      <c r="J374" t="s">
        <v>150</v>
      </c>
      <c r="K374" t="s">
        <v>464</v>
      </c>
      <c r="L374" t="s">
        <v>2</v>
      </c>
    </row>
    <row r="375" spans="1:15" x14ac:dyDescent="0.25">
      <c r="A375" t="s">
        <v>432</v>
      </c>
      <c r="B375" t="s">
        <v>336</v>
      </c>
      <c r="C375" t="s">
        <v>506</v>
      </c>
      <c r="D375" t="s">
        <v>127</v>
      </c>
      <c r="E375" t="s">
        <v>509</v>
      </c>
      <c r="F375" t="s">
        <v>103</v>
      </c>
      <c r="G375" t="s">
        <v>104</v>
      </c>
      <c r="H375" t="s">
        <v>148</v>
      </c>
      <c r="I375" t="s">
        <v>499</v>
      </c>
      <c r="J375" t="s">
        <v>150</v>
      </c>
      <c r="K375" t="s">
        <v>464</v>
      </c>
      <c r="L375" t="s">
        <v>3</v>
      </c>
      <c r="M375">
        <v>34300</v>
      </c>
      <c r="N375">
        <v>41000</v>
      </c>
      <c r="O375">
        <v>75300</v>
      </c>
    </row>
    <row r="376" spans="1:15" x14ac:dyDescent="0.25">
      <c r="A376" t="s">
        <v>432</v>
      </c>
      <c r="B376" t="s">
        <v>336</v>
      </c>
      <c r="C376" t="s">
        <v>506</v>
      </c>
      <c r="D376" t="s">
        <v>127</v>
      </c>
      <c r="E376" t="s">
        <v>509</v>
      </c>
      <c r="F376" t="s">
        <v>103</v>
      </c>
      <c r="G376" t="s">
        <v>104</v>
      </c>
      <c r="H376" t="s">
        <v>148</v>
      </c>
      <c r="I376" t="s">
        <v>499</v>
      </c>
      <c r="J376" t="s">
        <v>150</v>
      </c>
      <c r="K376" t="s">
        <v>464</v>
      </c>
      <c r="L376" t="s">
        <v>4</v>
      </c>
      <c r="M376">
        <v>7000</v>
      </c>
      <c r="N376">
        <v>6000</v>
      </c>
      <c r="O376">
        <v>13000</v>
      </c>
    </row>
    <row r="377" spans="1:15" x14ac:dyDescent="0.25">
      <c r="A377" t="s">
        <v>432</v>
      </c>
      <c r="B377" t="s">
        <v>336</v>
      </c>
      <c r="C377" t="s">
        <v>506</v>
      </c>
      <c r="D377" t="s">
        <v>127</v>
      </c>
      <c r="E377" t="s">
        <v>509</v>
      </c>
      <c r="F377" t="s">
        <v>103</v>
      </c>
      <c r="G377" t="s">
        <v>104</v>
      </c>
      <c r="H377" t="s">
        <v>148</v>
      </c>
      <c r="I377" t="s">
        <v>499</v>
      </c>
      <c r="J377" t="s">
        <v>150</v>
      </c>
      <c r="K377" t="s">
        <v>464</v>
      </c>
      <c r="L377" t="s">
        <v>5</v>
      </c>
    </row>
    <row r="378" spans="1:15" x14ac:dyDescent="0.25">
      <c r="A378" t="s">
        <v>432</v>
      </c>
      <c r="B378" t="s">
        <v>336</v>
      </c>
      <c r="C378" t="s">
        <v>506</v>
      </c>
      <c r="D378" t="s">
        <v>127</v>
      </c>
      <c r="E378" t="s">
        <v>509</v>
      </c>
      <c r="F378" t="s">
        <v>103</v>
      </c>
      <c r="G378" t="s">
        <v>104</v>
      </c>
      <c r="H378" t="s">
        <v>148</v>
      </c>
      <c r="I378" t="s">
        <v>499</v>
      </c>
      <c r="J378" t="s">
        <v>150</v>
      </c>
      <c r="K378" t="s">
        <v>464</v>
      </c>
      <c r="L378" t="s">
        <v>6</v>
      </c>
      <c r="M378">
        <v>11503</v>
      </c>
      <c r="N378">
        <v>10502</v>
      </c>
      <c r="O378">
        <v>22005</v>
      </c>
    </row>
    <row r="379" spans="1:15" x14ac:dyDescent="0.25">
      <c r="A379" t="s">
        <v>432</v>
      </c>
      <c r="B379" t="s">
        <v>336</v>
      </c>
      <c r="C379" t="s">
        <v>506</v>
      </c>
      <c r="D379" t="s">
        <v>127</v>
      </c>
      <c r="E379" t="s">
        <v>509</v>
      </c>
      <c r="F379" t="s">
        <v>103</v>
      </c>
      <c r="G379" t="s">
        <v>104</v>
      </c>
      <c r="H379" t="s">
        <v>148</v>
      </c>
      <c r="I379" t="s">
        <v>499</v>
      </c>
      <c r="J379" t="s">
        <v>150</v>
      </c>
      <c r="K379" t="s">
        <v>464</v>
      </c>
      <c r="L379" t="s">
        <v>7</v>
      </c>
      <c r="M379">
        <v>4000</v>
      </c>
      <c r="N379">
        <v>3000</v>
      </c>
      <c r="O379">
        <v>7000</v>
      </c>
    </row>
    <row r="380" spans="1:15" x14ac:dyDescent="0.25">
      <c r="A380" t="s">
        <v>432</v>
      </c>
      <c r="B380" t="s">
        <v>336</v>
      </c>
      <c r="C380" t="s">
        <v>506</v>
      </c>
      <c r="D380" t="s">
        <v>127</v>
      </c>
      <c r="E380" t="s">
        <v>509</v>
      </c>
      <c r="F380" t="s">
        <v>103</v>
      </c>
      <c r="G380" t="s">
        <v>104</v>
      </c>
      <c r="H380" t="s">
        <v>148</v>
      </c>
      <c r="I380" t="s">
        <v>499</v>
      </c>
      <c r="J380" t="s">
        <v>150</v>
      </c>
      <c r="K380" t="s">
        <v>464</v>
      </c>
      <c r="L380" t="s">
        <v>8</v>
      </c>
    </row>
    <row r="381" spans="1:15" x14ac:dyDescent="0.25">
      <c r="A381" t="s">
        <v>432</v>
      </c>
      <c r="B381" t="s">
        <v>336</v>
      </c>
      <c r="C381" t="s">
        <v>506</v>
      </c>
      <c r="D381" t="s">
        <v>127</v>
      </c>
      <c r="E381" t="s">
        <v>509</v>
      </c>
      <c r="F381" t="s">
        <v>103</v>
      </c>
      <c r="G381" t="s">
        <v>104</v>
      </c>
      <c r="H381" t="s">
        <v>148</v>
      </c>
      <c r="I381" t="s">
        <v>499</v>
      </c>
      <c r="J381" t="s">
        <v>150</v>
      </c>
      <c r="K381" t="s">
        <v>464</v>
      </c>
      <c r="L381" t="s">
        <v>9</v>
      </c>
      <c r="M381">
        <v>17400</v>
      </c>
      <c r="N381">
        <v>12600</v>
      </c>
      <c r="O381">
        <v>30000</v>
      </c>
    </row>
    <row r="382" spans="1:15" x14ac:dyDescent="0.25">
      <c r="A382" t="s">
        <v>432</v>
      </c>
      <c r="B382" t="s">
        <v>336</v>
      </c>
      <c r="C382" t="s">
        <v>506</v>
      </c>
      <c r="D382" t="s">
        <v>127</v>
      </c>
      <c r="E382" t="s">
        <v>509</v>
      </c>
      <c r="F382" t="s">
        <v>34</v>
      </c>
      <c r="G382" t="s">
        <v>35</v>
      </c>
      <c r="H382" t="s">
        <v>151</v>
      </c>
      <c r="I382" t="s">
        <v>152</v>
      </c>
      <c r="J382" t="s">
        <v>153</v>
      </c>
      <c r="K382" t="s">
        <v>154</v>
      </c>
      <c r="L382" t="s">
        <v>0</v>
      </c>
      <c r="O382">
        <v>70</v>
      </c>
    </row>
    <row r="383" spans="1:15" x14ac:dyDescent="0.25">
      <c r="A383" t="s">
        <v>432</v>
      </c>
      <c r="B383" t="s">
        <v>336</v>
      </c>
      <c r="C383" t="s">
        <v>506</v>
      </c>
      <c r="D383" t="s">
        <v>127</v>
      </c>
      <c r="E383" t="s">
        <v>509</v>
      </c>
      <c r="F383" t="s">
        <v>34</v>
      </c>
      <c r="G383" t="s">
        <v>35</v>
      </c>
      <c r="H383" t="s">
        <v>151</v>
      </c>
      <c r="I383" t="s">
        <v>152</v>
      </c>
      <c r="J383" t="s">
        <v>153</v>
      </c>
      <c r="K383" t="s">
        <v>154</v>
      </c>
      <c r="L383" t="s">
        <v>1</v>
      </c>
      <c r="O383">
        <v>67</v>
      </c>
    </row>
    <row r="384" spans="1:15" x14ac:dyDescent="0.25">
      <c r="A384" t="s">
        <v>432</v>
      </c>
      <c r="B384" t="s">
        <v>336</v>
      </c>
      <c r="C384" t="s">
        <v>506</v>
      </c>
      <c r="D384" t="s">
        <v>127</v>
      </c>
      <c r="E384" t="s">
        <v>509</v>
      </c>
      <c r="F384" t="s">
        <v>34</v>
      </c>
      <c r="G384" t="s">
        <v>35</v>
      </c>
      <c r="H384" t="s">
        <v>151</v>
      </c>
      <c r="I384" t="s">
        <v>152</v>
      </c>
      <c r="J384" t="s">
        <v>153</v>
      </c>
      <c r="K384" t="s">
        <v>154</v>
      </c>
      <c r="L384" t="s">
        <v>2</v>
      </c>
      <c r="O384">
        <v>76</v>
      </c>
    </row>
    <row r="385" spans="1:15" x14ac:dyDescent="0.25">
      <c r="A385" t="s">
        <v>432</v>
      </c>
      <c r="B385" t="s">
        <v>336</v>
      </c>
      <c r="C385" t="s">
        <v>506</v>
      </c>
      <c r="D385" t="s">
        <v>127</v>
      </c>
      <c r="E385" t="s">
        <v>509</v>
      </c>
      <c r="F385" t="s">
        <v>34</v>
      </c>
      <c r="G385" t="s">
        <v>35</v>
      </c>
      <c r="H385" t="s">
        <v>151</v>
      </c>
      <c r="I385" t="s">
        <v>152</v>
      </c>
      <c r="J385" t="s">
        <v>153</v>
      </c>
      <c r="K385" t="s">
        <v>154</v>
      </c>
      <c r="L385" t="s">
        <v>3</v>
      </c>
      <c r="O385">
        <v>76</v>
      </c>
    </row>
    <row r="386" spans="1:15" x14ac:dyDescent="0.25">
      <c r="A386" t="s">
        <v>432</v>
      </c>
      <c r="B386" t="s">
        <v>336</v>
      </c>
      <c r="C386" t="s">
        <v>506</v>
      </c>
      <c r="D386" t="s">
        <v>127</v>
      </c>
      <c r="E386" t="s">
        <v>509</v>
      </c>
      <c r="F386" t="s">
        <v>34</v>
      </c>
      <c r="G386" t="s">
        <v>35</v>
      </c>
      <c r="H386" t="s">
        <v>151</v>
      </c>
      <c r="I386" t="s">
        <v>152</v>
      </c>
      <c r="J386" t="s">
        <v>153</v>
      </c>
      <c r="K386" t="s">
        <v>154</v>
      </c>
      <c r="L386" t="s">
        <v>4</v>
      </c>
      <c r="O386">
        <v>60</v>
      </c>
    </row>
    <row r="387" spans="1:15" x14ac:dyDescent="0.25">
      <c r="A387" t="s">
        <v>432</v>
      </c>
      <c r="B387" t="s">
        <v>336</v>
      </c>
      <c r="C387" t="s">
        <v>506</v>
      </c>
      <c r="D387" t="s">
        <v>127</v>
      </c>
      <c r="E387" t="s">
        <v>509</v>
      </c>
      <c r="F387" t="s">
        <v>34</v>
      </c>
      <c r="G387" t="s">
        <v>35</v>
      </c>
      <c r="H387" t="s">
        <v>151</v>
      </c>
      <c r="I387" t="s">
        <v>152</v>
      </c>
      <c r="J387" t="s">
        <v>153</v>
      </c>
      <c r="K387" t="s">
        <v>154</v>
      </c>
      <c r="L387" t="s">
        <v>5</v>
      </c>
      <c r="O387">
        <v>81</v>
      </c>
    </row>
    <row r="388" spans="1:15" x14ac:dyDescent="0.25">
      <c r="A388" t="s">
        <v>432</v>
      </c>
      <c r="B388" t="s">
        <v>336</v>
      </c>
      <c r="C388" t="s">
        <v>506</v>
      </c>
      <c r="D388" t="s">
        <v>127</v>
      </c>
      <c r="E388" t="s">
        <v>509</v>
      </c>
      <c r="F388" t="s">
        <v>34</v>
      </c>
      <c r="G388" t="s">
        <v>35</v>
      </c>
      <c r="H388" t="s">
        <v>151</v>
      </c>
      <c r="I388" t="s">
        <v>152</v>
      </c>
      <c r="J388" t="s">
        <v>153</v>
      </c>
      <c r="K388" t="s">
        <v>154</v>
      </c>
      <c r="L388" t="s">
        <v>6</v>
      </c>
      <c r="O388">
        <v>36</v>
      </c>
    </row>
    <row r="389" spans="1:15" x14ac:dyDescent="0.25">
      <c r="A389" t="s">
        <v>432</v>
      </c>
      <c r="B389" t="s">
        <v>336</v>
      </c>
      <c r="C389" t="s">
        <v>506</v>
      </c>
      <c r="D389" t="s">
        <v>127</v>
      </c>
      <c r="E389" t="s">
        <v>509</v>
      </c>
      <c r="F389" t="s">
        <v>34</v>
      </c>
      <c r="G389" t="s">
        <v>35</v>
      </c>
      <c r="H389" t="s">
        <v>151</v>
      </c>
      <c r="I389" t="s">
        <v>152</v>
      </c>
      <c r="J389" t="s">
        <v>153</v>
      </c>
      <c r="K389" t="s">
        <v>154</v>
      </c>
      <c r="L389" t="s">
        <v>7</v>
      </c>
      <c r="O389">
        <v>63</v>
      </c>
    </row>
    <row r="390" spans="1:15" x14ac:dyDescent="0.25">
      <c r="A390" t="s">
        <v>432</v>
      </c>
      <c r="B390" t="s">
        <v>336</v>
      </c>
      <c r="C390" t="s">
        <v>506</v>
      </c>
      <c r="D390" t="s">
        <v>127</v>
      </c>
      <c r="E390" t="s">
        <v>509</v>
      </c>
      <c r="F390" t="s">
        <v>34</v>
      </c>
      <c r="G390" t="s">
        <v>35</v>
      </c>
      <c r="H390" t="s">
        <v>151</v>
      </c>
      <c r="I390" t="s">
        <v>152</v>
      </c>
      <c r="J390" t="s">
        <v>153</v>
      </c>
      <c r="K390" t="s">
        <v>154</v>
      </c>
      <c r="L390" t="s">
        <v>8</v>
      </c>
      <c r="O390">
        <v>82</v>
      </c>
    </row>
    <row r="391" spans="1:15" x14ac:dyDescent="0.25">
      <c r="A391" t="s">
        <v>432</v>
      </c>
      <c r="B391" t="s">
        <v>336</v>
      </c>
      <c r="C391" t="s">
        <v>506</v>
      </c>
      <c r="D391" t="s">
        <v>127</v>
      </c>
      <c r="E391" t="s">
        <v>509</v>
      </c>
      <c r="F391" t="s">
        <v>34</v>
      </c>
      <c r="G391" t="s">
        <v>35</v>
      </c>
      <c r="H391" t="s">
        <v>151</v>
      </c>
      <c r="I391" t="s">
        <v>152</v>
      </c>
      <c r="J391" t="s">
        <v>153</v>
      </c>
      <c r="K391" t="s">
        <v>154</v>
      </c>
      <c r="L391" t="s">
        <v>9</v>
      </c>
      <c r="O391">
        <v>61</v>
      </c>
    </row>
    <row r="392" spans="1:15" x14ac:dyDescent="0.25">
      <c r="A392" t="s">
        <v>432</v>
      </c>
      <c r="B392" t="s">
        <v>336</v>
      </c>
      <c r="C392" t="s">
        <v>506</v>
      </c>
      <c r="D392" t="s">
        <v>127</v>
      </c>
      <c r="E392" t="s">
        <v>509</v>
      </c>
      <c r="F392" t="s">
        <v>34</v>
      </c>
      <c r="G392" t="s">
        <v>35</v>
      </c>
      <c r="H392" t="s">
        <v>151</v>
      </c>
      <c r="I392" t="s">
        <v>152</v>
      </c>
      <c r="J392" t="s">
        <v>155</v>
      </c>
      <c r="K392" t="s">
        <v>156</v>
      </c>
      <c r="L392" t="s">
        <v>0</v>
      </c>
      <c r="O392">
        <v>50</v>
      </c>
    </row>
    <row r="393" spans="1:15" x14ac:dyDescent="0.25">
      <c r="A393" t="s">
        <v>432</v>
      </c>
      <c r="B393" t="s">
        <v>336</v>
      </c>
      <c r="C393" t="s">
        <v>506</v>
      </c>
      <c r="D393" t="s">
        <v>127</v>
      </c>
      <c r="E393" t="s">
        <v>509</v>
      </c>
      <c r="F393" t="s">
        <v>34</v>
      </c>
      <c r="G393" t="s">
        <v>35</v>
      </c>
      <c r="H393" t="s">
        <v>151</v>
      </c>
      <c r="I393" t="s">
        <v>152</v>
      </c>
      <c r="J393" t="s">
        <v>155</v>
      </c>
      <c r="K393" t="s">
        <v>156</v>
      </c>
      <c r="L393" t="s">
        <v>1</v>
      </c>
      <c r="O393">
        <v>50</v>
      </c>
    </row>
    <row r="394" spans="1:15" x14ac:dyDescent="0.25">
      <c r="A394" t="s">
        <v>432</v>
      </c>
      <c r="B394" t="s">
        <v>336</v>
      </c>
      <c r="C394" t="s">
        <v>506</v>
      </c>
      <c r="D394" t="s">
        <v>127</v>
      </c>
      <c r="E394" t="s">
        <v>509</v>
      </c>
      <c r="F394" t="s">
        <v>34</v>
      </c>
      <c r="G394" t="s">
        <v>35</v>
      </c>
      <c r="H394" t="s">
        <v>151</v>
      </c>
      <c r="I394" t="s">
        <v>152</v>
      </c>
      <c r="J394" t="s">
        <v>155</v>
      </c>
      <c r="K394" t="s">
        <v>156</v>
      </c>
      <c r="L394" t="s">
        <v>2</v>
      </c>
      <c r="O394">
        <v>45</v>
      </c>
    </row>
    <row r="395" spans="1:15" x14ac:dyDescent="0.25">
      <c r="A395" t="s">
        <v>432</v>
      </c>
      <c r="B395" t="s">
        <v>336</v>
      </c>
      <c r="C395" t="s">
        <v>506</v>
      </c>
      <c r="D395" t="s">
        <v>127</v>
      </c>
      <c r="E395" t="s">
        <v>509</v>
      </c>
      <c r="F395" t="s">
        <v>34</v>
      </c>
      <c r="G395" t="s">
        <v>35</v>
      </c>
      <c r="H395" t="s">
        <v>151</v>
      </c>
      <c r="I395" t="s">
        <v>152</v>
      </c>
      <c r="J395" t="s">
        <v>155</v>
      </c>
      <c r="K395" t="s">
        <v>156</v>
      </c>
      <c r="L395" t="s">
        <v>3</v>
      </c>
      <c r="O395">
        <v>40</v>
      </c>
    </row>
    <row r="396" spans="1:15" x14ac:dyDescent="0.25">
      <c r="A396" t="s">
        <v>432</v>
      </c>
      <c r="B396" t="s">
        <v>336</v>
      </c>
      <c r="C396" t="s">
        <v>506</v>
      </c>
      <c r="D396" t="s">
        <v>127</v>
      </c>
      <c r="E396" t="s">
        <v>509</v>
      </c>
      <c r="F396" t="s">
        <v>34</v>
      </c>
      <c r="G396" t="s">
        <v>35</v>
      </c>
      <c r="H396" t="s">
        <v>151</v>
      </c>
      <c r="I396" t="s">
        <v>152</v>
      </c>
      <c r="J396" t="s">
        <v>155</v>
      </c>
      <c r="K396" t="s">
        <v>156</v>
      </c>
      <c r="L396" t="s">
        <v>4</v>
      </c>
      <c r="O396">
        <v>38</v>
      </c>
    </row>
    <row r="397" spans="1:15" x14ac:dyDescent="0.25">
      <c r="A397" t="s">
        <v>432</v>
      </c>
      <c r="B397" t="s">
        <v>336</v>
      </c>
      <c r="C397" t="s">
        <v>506</v>
      </c>
      <c r="D397" t="s">
        <v>127</v>
      </c>
      <c r="E397" t="s">
        <v>509</v>
      </c>
      <c r="F397" t="s">
        <v>34</v>
      </c>
      <c r="G397" t="s">
        <v>35</v>
      </c>
      <c r="H397" t="s">
        <v>151</v>
      </c>
      <c r="I397" t="s">
        <v>152</v>
      </c>
      <c r="J397" t="s">
        <v>155</v>
      </c>
      <c r="K397" t="s">
        <v>156</v>
      </c>
      <c r="L397" t="s">
        <v>5</v>
      </c>
      <c r="O397">
        <v>56</v>
      </c>
    </row>
    <row r="398" spans="1:15" x14ac:dyDescent="0.25">
      <c r="A398" t="s">
        <v>432</v>
      </c>
      <c r="B398" t="s">
        <v>336</v>
      </c>
      <c r="C398" t="s">
        <v>506</v>
      </c>
      <c r="D398" t="s">
        <v>127</v>
      </c>
      <c r="E398" t="s">
        <v>509</v>
      </c>
      <c r="F398" t="s">
        <v>34</v>
      </c>
      <c r="G398" t="s">
        <v>35</v>
      </c>
      <c r="H398" t="s">
        <v>151</v>
      </c>
      <c r="I398" t="s">
        <v>152</v>
      </c>
      <c r="J398" t="s">
        <v>155</v>
      </c>
      <c r="K398" t="s">
        <v>156</v>
      </c>
      <c r="L398" t="s">
        <v>6</v>
      </c>
      <c r="O398">
        <v>51</v>
      </c>
    </row>
    <row r="399" spans="1:15" x14ac:dyDescent="0.25">
      <c r="A399" t="s">
        <v>432</v>
      </c>
      <c r="B399" t="s">
        <v>336</v>
      </c>
      <c r="C399" t="s">
        <v>506</v>
      </c>
      <c r="D399" t="s">
        <v>127</v>
      </c>
      <c r="E399" t="s">
        <v>509</v>
      </c>
      <c r="F399" t="s">
        <v>34</v>
      </c>
      <c r="G399" t="s">
        <v>35</v>
      </c>
      <c r="H399" t="s">
        <v>151</v>
      </c>
      <c r="I399" t="s">
        <v>152</v>
      </c>
      <c r="J399" t="s">
        <v>155</v>
      </c>
      <c r="K399" t="s">
        <v>156</v>
      </c>
      <c r="L399" t="s">
        <v>7</v>
      </c>
      <c r="O399">
        <v>55</v>
      </c>
    </row>
    <row r="400" spans="1:15" x14ac:dyDescent="0.25">
      <c r="A400" t="s">
        <v>432</v>
      </c>
      <c r="B400" t="s">
        <v>336</v>
      </c>
      <c r="C400" t="s">
        <v>506</v>
      </c>
      <c r="D400" t="s">
        <v>127</v>
      </c>
      <c r="E400" t="s">
        <v>509</v>
      </c>
      <c r="F400" t="s">
        <v>34</v>
      </c>
      <c r="G400" t="s">
        <v>35</v>
      </c>
      <c r="H400" t="s">
        <v>151</v>
      </c>
      <c r="I400" t="s">
        <v>152</v>
      </c>
      <c r="J400" t="s">
        <v>155</v>
      </c>
      <c r="K400" t="s">
        <v>156</v>
      </c>
      <c r="L400" t="s">
        <v>8</v>
      </c>
      <c r="O400">
        <v>48</v>
      </c>
    </row>
    <row r="401" spans="1:15" x14ac:dyDescent="0.25">
      <c r="A401" t="s">
        <v>432</v>
      </c>
      <c r="B401" t="s">
        <v>336</v>
      </c>
      <c r="C401" t="s">
        <v>506</v>
      </c>
      <c r="D401" t="s">
        <v>127</v>
      </c>
      <c r="E401" t="s">
        <v>509</v>
      </c>
      <c r="F401" t="s">
        <v>34</v>
      </c>
      <c r="G401" t="s">
        <v>35</v>
      </c>
      <c r="H401" t="s">
        <v>151</v>
      </c>
      <c r="I401" t="s">
        <v>152</v>
      </c>
      <c r="J401" t="s">
        <v>155</v>
      </c>
      <c r="K401" t="s">
        <v>156</v>
      </c>
      <c r="L401" t="s">
        <v>9</v>
      </c>
      <c r="O401">
        <v>61</v>
      </c>
    </row>
    <row r="402" spans="1:15" x14ac:dyDescent="0.25">
      <c r="A402" t="s">
        <v>432</v>
      </c>
      <c r="B402" t="s">
        <v>336</v>
      </c>
      <c r="C402" t="s">
        <v>506</v>
      </c>
      <c r="D402" t="s">
        <v>127</v>
      </c>
      <c r="E402" t="s">
        <v>509</v>
      </c>
      <c r="F402" t="s">
        <v>34</v>
      </c>
      <c r="G402" t="s">
        <v>35</v>
      </c>
      <c r="H402" t="s">
        <v>151</v>
      </c>
      <c r="I402" t="s">
        <v>152</v>
      </c>
      <c r="J402" t="s">
        <v>157</v>
      </c>
      <c r="K402" t="s">
        <v>158</v>
      </c>
      <c r="L402" t="s">
        <v>0</v>
      </c>
      <c r="O402">
        <v>46</v>
      </c>
    </row>
    <row r="403" spans="1:15" x14ac:dyDescent="0.25">
      <c r="A403" t="s">
        <v>432</v>
      </c>
      <c r="B403" t="s">
        <v>336</v>
      </c>
      <c r="C403" t="s">
        <v>506</v>
      </c>
      <c r="D403" t="s">
        <v>127</v>
      </c>
      <c r="E403" t="s">
        <v>509</v>
      </c>
      <c r="F403" t="s">
        <v>34</v>
      </c>
      <c r="G403" t="s">
        <v>35</v>
      </c>
      <c r="H403" t="s">
        <v>151</v>
      </c>
      <c r="I403" t="s">
        <v>152</v>
      </c>
      <c r="J403" t="s">
        <v>157</v>
      </c>
      <c r="K403" t="s">
        <v>158</v>
      </c>
      <c r="L403" t="s">
        <v>1</v>
      </c>
      <c r="O403">
        <v>64</v>
      </c>
    </row>
    <row r="404" spans="1:15" x14ac:dyDescent="0.25">
      <c r="A404" t="s">
        <v>432</v>
      </c>
      <c r="B404" t="s">
        <v>336</v>
      </c>
      <c r="C404" t="s">
        <v>506</v>
      </c>
      <c r="D404" t="s">
        <v>127</v>
      </c>
      <c r="E404" t="s">
        <v>509</v>
      </c>
      <c r="F404" t="s">
        <v>34</v>
      </c>
      <c r="G404" t="s">
        <v>35</v>
      </c>
      <c r="H404" t="s">
        <v>151</v>
      </c>
      <c r="I404" t="s">
        <v>152</v>
      </c>
      <c r="J404" t="s">
        <v>157</v>
      </c>
      <c r="K404" t="s">
        <v>158</v>
      </c>
      <c r="L404" t="s">
        <v>2</v>
      </c>
      <c r="O404">
        <v>52</v>
      </c>
    </row>
    <row r="405" spans="1:15" x14ac:dyDescent="0.25">
      <c r="A405" t="s">
        <v>432</v>
      </c>
      <c r="B405" t="s">
        <v>336</v>
      </c>
      <c r="C405" t="s">
        <v>506</v>
      </c>
      <c r="D405" t="s">
        <v>127</v>
      </c>
      <c r="E405" t="s">
        <v>509</v>
      </c>
      <c r="F405" t="s">
        <v>34</v>
      </c>
      <c r="G405" t="s">
        <v>35</v>
      </c>
      <c r="H405" t="s">
        <v>151</v>
      </c>
      <c r="I405" t="s">
        <v>152</v>
      </c>
      <c r="J405" t="s">
        <v>157</v>
      </c>
      <c r="K405" t="s">
        <v>158</v>
      </c>
      <c r="L405" t="s">
        <v>3</v>
      </c>
      <c r="O405">
        <v>25</v>
      </c>
    </row>
    <row r="406" spans="1:15" x14ac:dyDescent="0.25">
      <c r="A406" t="s">
        <v>432</v>
      </c>
      <c r="B406" t="s">
        <v>336</v>
      </c>
      <c r="C406" t="s">
        <v>506</v>
      </c>
      <c r="D406" t="s">
        <v>127</v>
      </c>
      <c r="E406" t="s">
        <v>509</v>
      </c>
      <c r="F406" t="s">
        <v>34</v>
      </c>
      <c r="G406" t="s">
        <v>35</v>
      </c>
      <c r="H406" t="s">
        <v>151</v>
      </c>
      <c r="I406" t="s">
        <v>152</v>
      </c>
      <c r="J406" t="s">
        <v>157</v>
      </c>
      <c r="K406" t="s">
        <v>158</v>
      </c>
      <c r="L406" t="s">
        <v>4</v>
      </c>
      <c r="O406">
        <v>61</v>
      </c>
    </row>
    <row r="407" spans="1:15" x14ac:dyDescent="0.25">
      <c r="A407" t="s">
        <v>432</v>
      </c>
      <c r="B407" t="s">
        <v>336</v>
      </c>
      <c r="C407" t="s">
        <v>506</v>
      </c>
      <c r="D407" t="s">
        <v>127</v>
      </c>
      <c r="E407" t="s">
        <v>509</v>
      </c>
      <c r="F407" t="s">
        <v>34</v>
      </c>
      <c r="G407" t="s">
        <v>35</v>
      </c>
      <c r="H407" t="s">
        <v>151</v>
      </c>
      <c r="I407" t="s">
        <v>152</v>
      </c>
      <c r="J407" t="s">
        <v>157</v>
      </c>
      <c r="K407" t="s">
        <v>158</v>
      </c>
      <c r="L407" t="s">
        <v>5</v>
      </c>
      <c r="O407">
        <v>53</v>
      </c>
    </row>
    <row r="408" spans="1:15" x14ac:dyDescent="0.25">
      <c r="A408" t="s">
        <v>432</v>
      </c>
      <c r="B408" t="s">
        <v>336</v>
      </c>
      <c r="C408" t="s">
        <v>506</v>
      </c>
      <c r="D408" t="s">
        <v>127</v>
      </c>
      <c r="E408" t="s">
        <v>509</v>
      </c>
      <c r="F408" t="s">
        <v>34</v>
      </c>
      <c r="G408" t="s">
        <v>35</v>
      </c>
      <c r="H408" t="s">
        <v>151</v>
      </c>
      <c r="I408" t="s">
        <v>152</v>
      </c>
      <c r="J408" t="s">
        <v>157</v>
      </c>
      <c r="K408" t="s">
        <v>158</v>
      </c>
      <c r="L408" t="s">
        <v>6</v>
      </c>
      <c r="O408">
        <v>54</v>
      </c>
    </row>
    <row r="409" spans="1:15" x14ac:dyDescent="0.25">
      <c r="A409" t="s">
        <v>432</v>
      </c>
      <c r="B409" t="s">
        <v>336</v>
      </c>
      <c r="C409" t="s">
        <v>506</v>
      </c>
      <c r="D409" t="s">
        <v>127</v>
      </c>
      <c r="E409" t="s">
        <v>509</v>
      </c>
      <c r="F409" t="s">
        <v>34</v>
      </c>
      <c r="G409" t="s">
        <v>35</v>
      </c>
      <c r="H409" t="s">
        <v>151</v>
      </c>
      <c r="I409" t="s">
        <v>152</v>
      </c>
      <c r="J409" t="s">
        <v>157</v>
      </c>
      <c r="K409" t="s">
        <v>158</v>
      </c>
      <c r="L409" t="s">
        <v>7</v>
      </c>
      <c r="O409">
        <v>56</v>
      </c>
    </row>
    <row r="410" spans="1:15" x14ac:dyDescent="0.25">
      <c r="A410" t="s">
        <v>432</v>
      </c>
      <c r="B410" t="s">
        <v>336</v>
      </c>
      <c r="C410" t="s">
        <v>506</v>
      </c>
      <c r="D410" t="s">
        <v>127</v>
      </c>
      <c r="E410" t="s">
        <v>509</v>
      </c>
      <c r="F410" t="s">
        <v>34</v>
      </c>
      <c r="G410" t="s">
        <v>35</v>
      </c>
      <c r="H410" t="s">
        <v>151</v>
      </c>
      <c r="I410" t="s">
        <v>152</v>
      </c>
      <c r="J410" t="s">
        <v>157</v>
      </c>
      <c r="K410" t="s">
        <v>158</v>
      </c>
      <c r="L410" t="s">
        <v>8</v>
      </c>
      <c r="O410">
        <v>63</v>
      </c>
    </row>
    <row r="411" spans="1:15" x14ac:dyDescent="0.25">
      <c r="A411" t="s">
        <v>432</v>
      </c>
      <c r="B411" t="s">
        <v>336</v>
      </c>
      <c r="C411" t="s">
        <v>506</v>
      </c>
      <c r="D411" t="s">
        <v>127</v>
      </c>
      <c r="E411" t="s">
        <v>509</v>
      </c>
      <c r="F411" t="s">
        <v>34</v>
      </c>
      <c r="G411" t="s">
        <v>35</v>
      </c>
      <c r="H411" t="s">
        <v>151</v>
      </c>
      <c r="I411" t="s">
        <v>152</v>
      </c>
      <c r="J411" t="s">
        <v>157</v>
      </c>
      <c r="K411" t="s">
        <v>158</v>
      </c>
      <c r="L411" t="s">
        <v>9</v>
      </c>
      <c r="O411">
        <v>50</v>
      </c>
    </row>
    <row r="412" spans="1:15" x14ac:dyDescent="0.25">
      <c r="A412" t="s">
        <v>432</v>
      </c>
      <c r="B412" t="s">
        <v>336</v>
      </c>
      <c r="C412" t="s">
        <v>506</v>
      </c>
      <c r="D412" t="s">
        <v>127</v>
      </c>
      <c r="E412" t="s">
        <v>509</v>
      </c>
      <c r="F412" t="s">
        <v>34</v>
      </c>
      <c r="G412" t="s">
        <v>35</v>
      </c>
      <c r="H412" t="s">
        <v>151</v>
      </c>
      <c r="I412" t="s">
        <v>152</v>
      </c>
      <c r="J412" t="s">
        <v>159</v>
      </c>
      <c r="K412" t="s">
        <v>465</v>
      </c>
      <c r="L412" t="s">
        <v>0</v>
      </c>
      <c r="M412">
        <v>5720</v>
      </c>
      <c r="N412">
        <v>5496</v>
      </c>
      <c r="O412">
        <v>11217</v>
      </c>
    </row>
    <row r="413" spans="1:15" x14ac:dyDescent="0.25">
      <c r="A413" t="s">
        <v>432</v>
      </c>
      <c r="B413" t="s">
        <v>336</v>
      </c>
      <c r="C413" t="s">
        <v>506</v>
      </c>
      <c r="D413" t="s">
        <v>127</v>
      </c>
      <c r="E413" t="s">
        <v>509</v>
      </c>
      <c r="F413" t="s">
        <v>34</v>
      </c>
      <c r="G413" t="s">
        <v>35</v>
      </c>
      <c r="H413" t="s">
        <v>151</v>
      </c>
      <c r="I413" t="s">
        <v>152</v>
      </c>
      <c r="J413" t="s">
        <v>159</v>
      </c>
      <c r="K413" t="s">
        <v>465</v>
      </c>
      <c r="L413" t="s">
        <v>1</v>
      </c>
      <c r="M413">
        <v>6656</v>
      </c>
      <c r="N413">
        <v>6395</v>
      </c>
      <c r="O413">
        <v>13052</v>
      </c>
    </row>
    <row r="414" spans="1:15" x14ac:dyDescent="0.25">
      <c r="A414" t="s">
        <v>432</v>
      </c>
      <c r="B414" t="s">
        <v>336</v>
      </c>
      <c r="C414" t="s">
        <v>506</v>
      </c>
      <c r="D414" t="s">
        <v>127</v>
      </c>
      <c r="E414" t="s">
        <v>509</v>
      </c>
      <c r="F414" t="s">
        <v>34</v>
      </c>
      <c r="G414" t="s">
        <v>35</v>
      </c>
      <c r="H414" t="s">
        <v>151</v>
      </c>
      <c r="I414" t="s">
        <v>152</v>
      </c>
      <c r="J414" t="s">
        <v>159</v>
      </c>
      <c r="K414" t="s">
        <v>465</v>
      </c>
      <c r="L414" t="s">
        <v>2</v>
      </c>
      <c r="M414">
        <v>1023</v>
      </c>
      <c r="N414">
        <v>983</v>
      </c>
      <c r="O414">
        <v>2005</v>
      </c>
    </row>
    <row r="415" spans="1:15" x14ac:dyDescent="0.25">
      <c r="A415" t="s">
        <v>432</v>
      </c>
      <c r="B415" t="s">
        <v>336</v>
      </c>
      <c r="C415" t="s">
        <v>506</v>
      </c>
      <c r="D415" t="s">
        <v>127</v>
      </c>
      <c r="E415" t="s">
        <v>509</v>
      </c>
      <c r="F415" t="s">
        <v>34</v>
      </c>
      <c r="G415" t="s">
        <v>35</v>
      </c>
      <c r="H415" t="s">
        <v>151</v>
      </c>
      <c r="I415" t="s">
        <v>152</v>
      </c>
      <c r="J415" t="s">
        <v>159</v>
      </c>
      <c r="K415" t="s">
        <v>465</v>
      </c>
      <c r="L415" t="s">
        <v>3</v>
      </c>
      <c r="M415">
        <v>25645</v>
      </c>
      <c r="N415">
        <v>24640</v>
      </c>
      <c r="O415">
        <v>50285</v>
      </c>
    </row>
    <row r="416" spans="1:15" x14ac:dyDescent="0.25">
      <c r="A416" t="s">
        <v>432</v>
      </c>
      <c r="B416" t="s">
        <v>336</v>
      </c>
      <c r="C416" t="s">
        <v>506</v>
      </c>
      <c r="D416" t="s">
        <v>127</v>
      </c>
      <c r="E416" t="s">
        <v>509</v>
      </c>
      <c r="F416" t="s">
        <v>34</v>
      </c>
      <c r="G416" t="s">
        <v>35</v>
      </c>
      <c r="H416" t="s">
        <v>151</v>
      </c>
      <c r="I416" t="s">
        <v>152</v>
      </c>
      <c r="J416" t="s">
        <v>159</v>
      </c>
      <c r="K416" t="s">
        <v>465</v>
      </c>
      <c r="L416" t="s">
        <v>4</v>
      </c>
      <c r="M416">
        <v>14743</v>
      </c>
      <c r="N416">
        <v>14165</v>
      </c>
      <c r="O416">
        <v>28908</v>
      </c>
    </row>
    <row r="417" spans="1:15" x14ac:dyDescent="0.25">
      <c r="A417" t="s">
        <v>432</v>
      </c>
      <c r="B417" t="s">
        <v>336</v>
      </c>
      <c r="C417" t="s">
        <v>506</v>
      </c>
      <c r="D417" t="s">
        <v>127</v>
      </c>
      <c r="E417" t="s">
        <v>509</v>
      </c>
      <c r="F417" t="s">
        <v>34</v>
      </c>
      <c r="G417" t="s">
        <v>35</v>
      </c>
      <c r="H417" t="s">
        <v>151</v>
      </c>
      <c r="I417" t="s">
        <v>152</v>
      </c>
      <c r="J417" t="s">
        <v>159</v>
      </c>
      <c r="K417" t="s">
        <v>465</v>
      </c>
      <c r="L417" t="s">
        <v>5</v>
      </c>
      <c r="M417">
        <v>9479</v>
      </c>
      <c r="N417">
        <v>9107</v>
      </c>
      <c r="O417">
        <v>18586</v>
      </c>
    </row>
    <row r="418" spans="1:15" x14ac:dyDescent="0.25">
      <c r="A418" t="s">
        <v>432</v>
      </c>
      <c r="B418" t="s">
        <v>336</v>
      </c>
      <c r="C418" t="s">
        <v>506</v>
      </c>
      <c r="D418" t="s">
        <v>127</v>
      </c>
      <c r="E418" t="s">
        <v>509</v>
      </c>
      <c r="F418" t="s">
        <v>34</v>
      </c>
      <c r="G418" t="s">
        <v>35</v>
      </c>
      <c r="H418" t="s">
        <v>151</v>
      </c>
      <c r="I418" t="s">
        <v>152</v>
      </c>
      <c r="J418" t="s">
        <v>159</v>
      </c>
      <c r="K418" t="s">
        <v>465</v>
      </c>
      <c r="L418" t="s">
        <v>6</v>
      </c>
      <c r="M418">
        <v>28453</v>
      </c>
      <c r="N418">
        <v>27337</v>
      </c>
      <c r="O418">
        <v>55790</v>
      </c>
    </row>
    <row r="419" spans="1:15" x14ac:dyDescent="0.25">
      <c r="A419" t="s">
        <v>432</v>
      </c>
      <c r="B419" t="s">
        <v>336</v>
      </c>
      <c r="C419" t="s">
        <v>506</v>
      </c>
      <c r="D419" t="s">
        <v>127</v>
      </c>
      <c r="E419" t="s">
        <v>509</v>
      </c>
      <c r="F419" t="s">
        <v>34</v>
      </c>
      <c r="G419" t="s">
        <v>35</v>
      </c>
      <c r="H419" t="s">
        <v>151</v>
      </c>
      <c r="I419" t="s">
        <v>152</v>
      </c>
      <c r="J419" t="s">
        <v>159</v>
      </c>
      <c r="K419" t="s">
        <v>465</v>
      </c>
      <c r="L419" t="s">
        <v>7</v>
      </c>
      <c r="M419">
        <v>4581</v>
      </c>
      <c r="N419">
        <v>4401</v>
      </c>
      <c r="O419">
        <v>8983</v>
      </c>
    </row>
    <row r="420" spans="1:15" x14ac:dyDescent="0.25">
      <c r="A420" t="s">
        <v>432</v>
      </c>
      <c r="B420" t="s">
        <v>336</v>
      </c>
      <c r="C420" t="s">
        <v>506</v>
      </c>
      <c r="D420" t="s">
        <v>127</v>
      </c>
      <c r="E420" t="s">
        <v>509</v>
      </c>
      <c r="F420" t="s">
        <v>34</v>
      </c>
      <c r="G420" t="s">
        <v>35</v>
      </c>
      <c r="H420" t="s">
        <v>151</v>
      </c>
      <c r="I420" t="s">
        <v>152</v>
      </c>
      <c r="J420" t="s">
        <v>159</v>
      </c>
      <c r="K420" t="s">
        <v>465</v>
      </c>
      <c r="L420" t="s">
        <v>8</v>
      </c>
      <c r="M420">
        <v>539</v>
      </c>
      <c r="N420">
        <v>518</v>
      </c>
      <c r="O420">
        <v>1058</v>
      </c>
    </row>
    <row r="421" spans="1:15" x14ac:dyDescent="0.25">
      <c r="A421" t="s">
        <v>432</v>
      </c>
      <c r="B421" t="s">
        <v>336</v>
      </c>
      <c r="C421" t="s">
        <v>506</v>
      </c>
      <c r="D421" t="s">
        <v>127</v>
      </c>
      <c r="E421" t="s">
        <v>509</v>
      </c>
      <c r="F421" t="s">
        <v>34</v>
      </c>
      <c r="G421" t="s">
        <v>35</v>
      </c>
      <c r="H421" t="s">
        <v>151</v>
      </c>
      <c r="I421" t="s">
        <v>152</v>
      </c>
      <c r="J421" t="s">
        <v>159</v>
      </c>
      <c r="K421" t="s">
        <v>465</v>
      </c>
      <c r="L421" t="s">
        <v>9</v>
      </c>
      <c r="M421">
        <v>17188</v>
      </c>
      <c r="N421">
        <v>16514</v>
      </c>
      <c r="O421">
        <v>33702</v>
      </c>
    </row>
    <row r="422" spans="1:15" x14ac:dyDescent="0.25">
      <c r="A422" t="s">
        <v>432</v>
      </c>
      <c r="B422" t="s">
        <v>336</v>
      </c>
      <c r="C422" t="s">
        <v>506</v>
      </c>
      <c r="D422" t="s">
        <v>127</v>
      </c>
      <c r="E422" t="s">
        <v>509</v>
      </c>
      <c r="F422" t="s">
        <v>53</v>
      </c>
      <c r="G422" t="s">
        <v>54</v>
      </c>
      <c r="H422" t="s">
        <v>160</v>
      </c>
      <c r="I422" t="s">
        <v>161</v>
      </c>
      <c r="J422" t="s">
        <v>162</v>
      </c>
      <c r="K422" t="s">
        <v>163</v>
      </c>
      <c r="L422" t="s">
        <v>0</v>
      </c>
      <c r="M422">
        <v>6671</v>
      </c>
      <c r="N422">
        <v>6409</v>
      </c>
      <c r="O422">
        <v>13080</v>
      </c>
    </row>
    <row r="423" spans="1:15" x14ac:dyDescent="0.25">
      <c r="A423" t="s">
        <v>432</v>
      </c>
      <c r="B423" t="s">
        <v>336</v>
      </c>
      <c r="C423" t="s">
        <v>506</v>
      </c>
      <c r="D423" t="s">
        <v>127</v>
      </c>
      <c r="E423" t="s">
        <v>509</v>
      </c>
      <c r="F423" t="s">
        <v>53</v>
      </c>
      <c r="G423" t="s">
        <v>54</v>
      </c>
      <c r="H423" t="s">
        <v>160</v>
      </c>
      <c r="I423" t="s">
        <v>161</v>
      </c>
      <c r="J423" t="s">
        <v>162</v>
      </c>
      <c r="K423" t="s">
        <v>163</v>
      </c>
      <c r="L423" t="s">
        <v>1</v>
      </c>
    </row>
    <row r="424" spans="1:15" x14ac:dyDescent="0.25">
      <c r="A424" t="s">
        <v>432</v>
      </c>
      <c r="B424" t="s">
        <v>336</v>
      </c>
      <c r="C424" t="s">
        <v>506</v>
      </c>
      <c r="D424" t="s">
        <v>127</v>
      </c>
      <c r="E424" t="s">
        <v>509</v>
      </c>
      <c r="F424" t="s">
        <v>53</v>
      </c>
      <c r="G424" t="s">
        <v>54</v>
      </c>
      <c r="H424" t="s">
        <v>160</v>
      </c>
      <c r="I424" t="s">
        <v>161</v>
      </c>
      <c r="J424" t="s">
        <v>162</v>
      </c>
      <c r="K424" t="s">
        <v>163</v>
      </c>
      <c r="L424" t="s">
        <v>2</v>
      </c>
      <c r="M424">
        <v>7616</v>
      </c>
      <c r="N424">
        <v>7318</v>
      </c>
      <c r="O424">
        <v>14934</v>
      </c>
    </row>
    <row r="425" spans="1:15" x14ac:dyDescent="0.25">
      <c r="A425" t="s">
        <v>432</v>
      </c>
      <c r="B425" t="s">
        <v>336</v>
      </c>
      <c r="C425" t="s">
        <v>506</v>
      </c>
      <c r="D425" t="s">
        <v>127</v>
      </c>
      <c r="E425" t="s">
        <v>509</v>
      </c>
      <c r="F425" t="s">
        <v>53</v>
      </c>
      <c r="G425" t="s">
        <v>54</v>
      </c>
      <c r="H425" t="s">
        <v>160</v>
      </c>
      <c r="I425" t="s">
        <v>161</v>
      </c>
      <c r="J425" t="s">
        <v>162</v>
      </c>
      <c r="K425" t="s">
        <v>163</v>
      </c>
      <c r="L425" t="s">
        <v>3</v>
      </c>
      <c r="M425">
        <v>15774</v>
      </c>
      <c r="N425">
        <v>15156</v>
      </c>
      <c r="O425">
        <v>30930</v>
      </c>
    </row>
    <row r="426" spans="1:15" x14ac:dyDescent="0.25">
      <c r="A426" t="s">
        <v>432</v>
      </c>
      <c r="B426" t="s">
        <v>336</v>
      </c>
      <c r="C426" t="s">
        <v>506</v>
      </c>
      <c r="D426" t="s">
        <v>127</v>
      </c>
      <c r="E426" t="s">
        <v>509</v>
      </c>
      <c r="F426" t="s">
        <v>53</v>
      </c>
      <c r="G426" t="s">
        <v>54</v>
      </c>
      <c r="H426" t="s">
        <v>160</v>
      </c>
      <c r="I426" t="s">
        <v>161</v>
      </c>
      <c r="J426" t="s">
        <v>162</v>
      </c>
      <c r="K426" t="s">
        <v>163</v>
      </c>
      <c r="L426" t="s">
        <v>4</v>
      </c>
    </row>
    <row r="427" spans="1:15" x14ac:dyDescent="0.25">
      <c r="A427" t="s">
        <v>432</v>
      </c>
      <c r="B427" t="s">
        <v>336</v>
      </c>
      <c r="C427" t="s">
        <v>506</v>
      </c>
      <c r="D427" t="s">
        <v>127</v>
      </c>
      <c r="E427" t="s">
        <v>509</v>
      </c>
      <c r="F427" t="s">
        <v>53</v>
      </c>
      <c r="G427" t="s">
        <v>54</v>
      </c>
      <c r="H427" t="s">
        <v>160</v>
      </c>
      <c r="I427" t="s">
        <v>161</v>
      </c>
      <c r="J427" t="s">
        <v>162</v>
      </c>
      <c r="K427" t="s">
        <v>163</v>
      </c>
      <c r="L427" t="s">
        <v>5</v>
      </c>
      <c r="M427">
        <v>5495</v>
      </c>
      <c r="N427">
        <v>5279</v>
      </c>
      <c r="O427">
        <v>10774</v>
      </c>
    </row>
    <row r="428" spans="1:15" x14ac:dyDescent="0.25">
      <c r="A428" t="s">
        <v>432</v>
      </c>
      <c r="B428" t="s">
        <v>336</v>
      </c>
      <c r="C428" t="s">
        <v>506</v>
      </c>
      <c r="D428" t="s">
        <v>127</v>
      </c>
      <c r="E428" t="s">
        <v>509</v>
      </c>
      <c r="F428" t="s">
        <v>53</v>
      </c>
      <c r="G428" t="s">
        <v>54</v>
      </c>
      <c r="H428" t="s">
        <v>160</v>
      </c>
      <c r="I428" t="s">
        <v>161</v>
      </c>
      <c r="J428" t="s">
        <v>162</v>
      </c>
      <c r="K428" t="s">
        <v>163</v>
      </c>
      <c r="L428" t="s">
        <v>6</v>
      </c>
      <c r="M428">
        <v>2952</v>
      </c>
      <c r="N428">
        <v>2836</v>
      </c>
      <c r="O428">
        <v>5788</v>
      </c>
    </row>
    <row r="429" spans="1:15" x14ac:dyDescent="0.25">
      <c r="A429" t="s">
        <v>432</v>
      </c>
      <c r="B429" t="s">
        <v>336</v>
      </c>
      <c r="C429" t="s">
        <v>506</v>
      </c>
      <c r="D429" t="s">
        <v>127</v>
      </c>
      <c r="E429" t="s">
        <v>509</v>
      </c>
      <c r="F429" t="s">
        <v>53</v>
      </c>
      <c r="G429" t="s">
        <v>54</v>
      </c>
      <c r="H429" t="s">
        <v>160</v>
      </c>
      <c r="I429" t="s">
        <v>161</v>
      </c>
      <c r="J429" t="s">
        <v>162</v>
      </c>
      <c r="K429" t="s">
        <v>163</v>
      </c>
      <c r="L429" t="s">
        <v>7</v>
      </c>
    </row>
    <row r="430" spans="1:15" x14ac:dyDescent="0.25">
      <c r="A430" t="s">
        <v>432</v>
      </c>
      <c r="B430" t="s">
        <v>336</v>
      </c>
      <c r="C430" t="s">
        <v>506</v>
      </c>
      <c r="D430" t="s">
        <v>127</v>
      </c>
      <c r="E430" t="s">
        <v>509</v>
      </c>
      <c r="F430" t="s">
        <v>53</v>
      </c>
      <c r="G430" t="s">
        <v>54</v>
      </c>
      <c r="H430" t="s">
        <v>160</v>
      </c>
      <c r="I430" t="s">
        <v>161</v>
      </c>
      <c r="J430" t="s">
        <v>162</v>
      </c>
      <c r="K430" t="s">
        <v>163</v>
      </c>
      <c r="L430" t="s">
        <v>8</v>
      </c>
    </row>
    <row r="431" spans="1:15" x14ac:dyDescent="0.25">
      <c r="A431" t="s">
        <v>432</v>
      </c>
      <c r="B431" t="s">
        <v>336</v>
      </c>
      <c r="C431" t="s">
        <v>506</v>
      </c>
      <c r="D431" t="s">
        <v>127</v>
      </c>
      <c r="E431" t="s">
        <v>509</v>
      </c>
      <c r="F431" t="s">
        <v>53</v>
      </c>
      <c r="G431" t="s">
        <v>54</v>
      </c>
      <c r="H431" t="s">
        <v>160</v>
      </c>
      <c r="I431" t="s">
        <v>161</v>
      </c>
      <c r="J431" t="s">
        <v>162</v>
      </c>
      <c r="K431" t="s">
        <v>163</v>
      </c>
      <c r="L431" t="s">
        <v>9</v>
      </c>
      <c r="M431">
        <v>2270</v>
      </c>
      <c r="N431">
        <v>2181</v>
      </c>
      <c r="O431">
        <v>4451</v>
      </c>
    </row>
    <row r="432" spans="1:15" x14ac:dyDescent="0.25">
      <c r="A432" t="s">
        <v>432</v>
      </c>
      <c r="B432" t="s">
        <v>336</v>
      </c>
      <c r="C432" t="s">
        <v>506</v>
      </c>
      <c r="D432" t="s">
        <v>127</v>
      </c>
      <c r="E432" t="s">
        <v>509</v>
      </c>
      <c r="F432" t="s">
        <v>53</v>
      </c>
      <c r="G432" t="s">
        <v>54</v>
      </c>
      <c r="H432" t="s">
        <v>164</v>
      </c>
      <c r="I432" t="s">
        <v>165</v>
      </c>
      <c r="J432" t="s">
        <v>166</v>
      </c>
      <c r="K432" t="s">
        <v>167</v>
      </c>
      <c r="L432" t="s">
        <v>0</v>
      </c>
    </row>
    <row r="433" spans="1:15" x14ac:dyDescent="0.25">
      <c r="A433" t="s">
        <v>432</v>
      </c>
      <c r="B433" t="s">
        <v>336</v>
      </c>
      <c r="C433" t="s">
        <v>506</v>
      </c>
      <c r="D433" t="s">
        <v>127</v>
      </c>
      <c r="E433" t="s">
        <v>509</v>
      </c>
      <c r="F433" t="s">
        <v>53</v>
      </c>
      <c r="G433" t="s">
        <v>54</v>
      </c>
      <c r="H433" t="s">
        <v>164</v>
      </c>
      <c r="I433" t="s">
        <v>165</v>
      </c>
      <c r="J433" t="s">
        <v>166</v>
      </c>
      <c r="K433" t="s">
        <v>167</v>
      </c>
      <c r="L433" t="s">
        <v>1</v>
      </c>
    </row>
    <row r="434" spans="1:15" x14ac:dyDescent="0.25">
      <c r="A434" t="s">
        <v>432</v>
      </c>
      <c r="B434" t="s">
        <v>336</v>
      </c>
      <c r="C434" t="s">
        <v>506</v>
      </c>
      <c r="D434" t="s">
        <v>127</v>
      </c>
      <c r="E434" t="s">
        <v>509</v>
      </c>
      <c r="F434" t="s">
        <v>53</v>
      </c>
      <c r="G434" t="s">
        <v>54</v>
      </c>
      <c r="H434" t="s">
        <v>164</v>
      </c>
      <c r="I434" t="s">
        <v>165</v>
      </c>
      <c r="J434" t="s">
        <v>166</v>
      </c>
      <c r="K434" t="s">
        <v>167</v>
      </c>
      <c r="L434" t="s">
        <v>2</v>
      </c>
    </row>
    <row r="435" spans="1:15" x14ac:dyDescent="0.25">
      <c r="A435" t="s">
        <v>432</v>
      </c>
      <c r="B435" t="s">
        <v>336</v>
      </c>
      <c r="C435" t="s">
        <v>506</v>
      </c>
      <c r="D435" t="s">
        <v>127</v>
      </c>
      <c r="E435" t="s">
        <v>509</v>
      </c>
      <c r="F435" t="s">
        <v>53</v>
      </c>
      <c r="G435" t="s">
        <v>54</v>
      </c>
      <c r="H435" t="s">
        <v>164</v>
      </c>
      <c r="I435" t="s">
        <v>165</v>
      </c>
      <c r="J435" t="s">
        <v>166</v>
      </c>
      <c r="K435" t="s">
        <v>167</v>
      </c>
      <c r="L435" t="s">
        <v>3</v>
      </c>
    </row>
    <row r="436" spans="1:15" x14ac:dyDescent="0.25">
      <c r="A436" t="s">
        <v>432</v>
      </c>
      <c r="B436" t="s">
        <v>336</v>
      </c>
      <c r="C436" t="s">
        <v>506</v>
      </c>
      <c r="D436" t="s">
        <v>127</v>
      </c>
      <c r="E436" t="s">
        <v>509</v>
      </c>
      <c r="F436" t="s">
        <v>53</v>
      </c>
      <c r="G436" t="s">
        <v>54</v>
      </c>
      <c r="H436" t="s">
        <v>164</v>
      </c>
      <c r="I436" t="s">
        <v>165</v>
      </c>
      <c r="J436" t="s">
        <v>166</v>
      </c>
      <c r="K436" t="s">
        <v>167</v>
      </c>
      <c r="L436" t="s">
        <v>4</v>
      </c>
    </row>
    <row r="437" spans="1:15" x14ac:dyDescent="0.25">
      <c r="A437" t="s">
        <v>432</v>
      </c>
      <c r="B437" t="s">
        <v>336</v>
      </c>
      <c r="C437" t="s">
        <v>506</v>
      </c>
      <c r="D437" t="s">
        <v>127</v>
      </c>
      <c r="E437" t="s">
        <v>509</v>
      </c>
      <c r="F437" t="s">
        <v>53</v>
      </c>
      <c r="G437" t="s">
        <v>54</v>
      </c>
      <c r="H437" t="s">
        <v>164</v>
      </c>
      <c r="I437" t="s">
        <v>165</v>
      </c>
      <c r="J437" t="s">
        <v>166</v>
      </c>
      <c r="K437" t="s">
        <v>167</v>
      </c>
      <c r="L437" t="s">
        <v>5</v>
      </c>
    </row>
    <row r="438" spans="1:15" x14ac:dyDescent="0.25">
      <c r="A438" t="s">
        <v>432</v>
      </c>
      <c r="B438" t="s">
        <v>336</v>
      </c>
      <c r="C438" t="s">
        <v>506</v>
      </c>
      <c r="D438" t="s">
        <v>127</v>
      </c>
      <c r="E438" t="s">
        <v>509</v>
      </c>
      <c r="F438" t="s">
        <v>53</v>
      </c>
      <c r="G438" t="s">
        <v>54</v>
      </c>
      <c r="H438" t="s">
        <v>164</v>
      </c>
      <c r="I438" t="s">
        <v>165</v>
      </c>
      <c r="J438" t="s">
        <v>166</v>
      </c>
      <c r="K438" t="s">
        <v>167</v>
      </c>
      <c r="L438" t="s">
        <v>6</v>
      </c>
      <c r="M438">
        <v>4822</v>
      </c>
      <c r="O438">
        <v>4822</v>
      </c>
    </row>
    <row r="439" spans="1:15" x14ac:dyDescent="0.25">
      <c r="A439" t="s">
        <v>432</v>
      </c>
      <c r="B439" t="s">
        <v>336</v>
      </c>
      <c r="C439" t="s">
        <v>506</v>
      </c>
      <c r="D439" t="s">
        <v>127</v>
      </c>
      <c r="E439" t="s">
        <v>509</v>
      </c>
      <c r="F439" t="s">
        <v>53</v>
      </c>
      <c r="G439" t="s">
        <v>54</v>
      </c>
      <c r="H439" t="s">
        <v>164</v>
      </c>
      <c r="I439" t="s">
        <v>165</v>
      </c>
      <c r="J439" t="s">
        <v>166</v>
      </c>
      <c r="K439" t="s">
        <v>167</v>
      </c>
      <c r="L439" t="s">
        <v>7</v>
      </c>
    </row>
    <row r="440" spans="1:15" x14ac:dyDescent="0.25">
      <c r="A440" t="s">
        <v>432</v>
      </c>
      <c r="B440" t="s">
        <v>336</v>
      </c>
      <c r="C440" t="s">
        <v>506</v>
      </c>
      <c r="D440" t="s">
        <v>127</v>
      </c>
      <c r="E440" t="s">
        <v>509</v>
      </c>
      <c r="F440" t="s">
        <v>53</v>
      </c>
      <c r="G440" t="s">
        <v>54</v>
      </c>
      <c r="H440" t="s">
        <v>164</v>
      </c>
      <c r="I440" t="s">
        <v>165</v>
      </c>
      <c r="J440" t="s">
        <v>166</v>
      </c>
      <c r="K440" t="s">
        <v>167</v>
      </c>
      <c r="L440" t="s">
        <v>8</v>
      </c>
    </row>
    <row r="441" spans="1:15" x14ac:dyDescent="0.25">
      <c r="A441" t="s">
        <v>432</v>
      </c>
      <c r="B441" t="s">
        <v>336</v>
      </c>
      <c r="C441" t="s">
        <v>506</v>
      </c>
      <c r="D441" t="s">
        <v>127</v>
      </c>
      <c r="E441" t="s">
        <v>509</v>
      </c>
      <c r="F441" t="s">
        <v>53</v>
      </c>
      <c r="G441" t="s">
        <v>54</v>
      </c>
      <c r="H441" t="s">
        <v>164</v>
      </c>
      <c r="I441" t="s">
        <v>165</v>
      </c>
      <c r="J441" t="s">
        <v>166</v>
      </c>
      <c r="K441" t="s">
        <v>167</v>
      </c>
      <c r="L441" t="s">
        <v>9</v>
      </c>
      <c r="M441">
        <v>4054</v>
      </c>
      <c r="O441">
        <v>4054</v>
      </c>
    </row>
    <row r="442" spans="1:15" x14ac:dyDescent="0.25">
      <c r="A442" t="s">
        <v>432</v>
      </c>
      <c r="B442" t="s">
        <v>336</v>
      </c>
      <c r="C442" t="s">
        <v>506</v>
      </c>
      <c r="D442" t="s">
        <v>127</v>
      </c>
      <c r="E442" t="s">
        <v>509</v>
      </c>
      <c r="F442" t="s">
        <v>107</v>
      </c>
      <c r="G442" t="s">
        <v>108</v>
      </c>
      <c r="H442" t="s">
        <v>168</v>
      </c>
      <c r="I442" t="s">
        <v>169</v>
      </c>
      <c r="J442" t="s">
        <v>170</v>
      </c>
      <c r="K442" t="s">
        <v>171</v>
      </c>
      <c r="L442" t="s">
        <v>0</v>
      </c>
    </row>
    <row r="443" spans="1:15" x14ac:dyDescent="0.25">
      <c r="A443" t="s">
        <v>432</v>
      </c>
      <c r="B443" t="s">
        <v>336</v>
      </c>
      <c r="C443" t="s">
        <v>506</v>
      </c>
      <c r="D443" t="s">
        <v>127</v>
      </c>
      <c r="E443" t="s">
        <v>509</v>
      </c>
      <c r="F443" t="s">
        <v>107</v>
      </c>
      <c r="G443" t="s">
        <v>108</v>
      </c>
      <c r="H443" t="s">
        <v>168</v>
      </c>
      <c r="I443" t="s">
        <v>169</v>
      </c>
      <c r="J443" t="s">
        <v>170</v>
      </c>
      <c r="K443" t="s">
        <v>171</v>
      </c>
      <c r="L443" t="s">
        <v>1</v>
      </c>
      <c r="O443">
        <v>8</v>
      </c>
    </row>
    <row r="444" spans="1:15" x14ac:dyDescent="0.25">
      <c r="A444" t="s">
        <v>432</v>
      </c>
      <c r="B444" t="s">
        <v>336</v>
      </c>
      <c r="C444" t="s">
        <v>506</v>
      </c>
      <c r="D444" t="s">
        <v>127</v>
      </c>
      <c r="E444" t="s">
        <v>509</v>
      </c>
      <c r="F444" t="s">
        <v>107</v>
      </c>
      <c r="G444" t="s">
        <v>108</v>
      </c>
      <c r="H444" t="s">
        <v>168</v>
      </c>
      <c r="I444" t="s">
        <v>169</v>
      </c>
      <c r="J444" t="s">
        <v>170</v>
      </c>
      <c r="K444" t="s">
        <v>171</v>
      </c>
      <c r="L444" t="s">
        <v>2</v>
      </c>
    </row>
    <row r="445" spans="1:15" x14ac:dyDescent="0.25">
      <c r="A445" t="s">
        <v>432</v>
      </c>
      <c r="B445" t="s">
        <v>336</v>
      </c>
      <c r="C445" t="s">
        <v>506</v>
      </c>
      <c r="D445" t="s">
        <v>127</v>
      </c>
      <c r="E445" t="s">
        <v>509</v>
      </c>
      <c r="F445" t="s">
        <v>107</v>
      </c>
      <c r="G445" t="s">
        <v>108</v>
      </c>
      <c r="H445" t="s">
        <v>168</v>
      </c>
      <c r="I445" t="s">
        <v>169</v>
      </c>
      <c r="J445" t="s">
        <v>170</v>
      </c>
      <c r="K445" t="s">
        <v>171</v>
      </c>
      <c r="L445" t="s">
        <v>3</v>
      </c>
    </row>
    <row r="446" spans="1:15" x14ac:dyDescent="0.25">
      <c r="A446" t="s">
        <v>432</v>
      </c>
      <c r="B446" t="s">
        <v>336</v>
      </c>
      <c r="C446" t="s">
        <v>506</v>
      </c>
      <c r="D446" t="s">
        <v>127</v>
      </c>
      <c r="E446" t="s">
        <v>509</v>
      </c>
      <c r="F446" t="s">
        <v>107</v>
      </c>
      <c r="G446" t="s">
        <v>108</v>
      </c>
      <c r="H446" t="s">
        <v>168</v>
      </c>
      <c r="I446" t="s">
        <v>169</v>
      </c>
      <c r="J446" t="s">
        <v>170</v>
      </c>
      <c r="K446" t="s">
        <v>171</v>
      </c>
      <c r="L446" t="s">
        <v>4</v>
      </c>
    </row>
    <row r="447" spans="1:15" x14ac:dyDescent="0.25">
      <c r="A447" t="s">
        <v>432</v>
      </c>
      <c r="B447" t="s">
        <v>336</v>
      </c>
      <c r="C447" t="s">
        <v>506</v>
      </c>
      <c r="D447" t="s">
        <v>127</v>
      </c>
      <c r="E447" t="s">
        <v>509</v>
      </c>
      <c r="F447" t="s">
        <v>107</v>
      </c>
      <c r="G447" t="s">
        <v>108</v>
      </c>
      <c r="H447" t="s">
        <v>168</v>
      </c>
      <c r="I447" t="s">
        <v>169</v>
      </c>
      <c r="J447" t="s">
        <v>170</v>
      </c>
      <c r="K447" t="s">
        <v>171</v>
      </c>
      <c r="L447" t="s">
        <v>5</v>
      </c>
    </row>
    <row r="448" spans="1:15" x14ac:dyDescent="0.25">
      <c r="A448" t="s">
        <v>432</v>
      </c>
      <c r="B448" t="s">
        <v>336</v>
      </c>
      <c r="C448" t="s">
        <v>506</v>
      </c>
      <c r="D448" t="s">
        <v>127</v>
      </c>
      <c r="E448" t="s">
        <v>509</v>
      </c>
      <c r="F448" t="s">
        <v>107</v>
      </c>
      <c r="G448" t="s">
        <v>108</v>
      </c>
      <c r="H448" t="s">
        <v>168</v>
      </c>
      <c r="I448" t="s">
        <v>169</v>
      </c>
      <c r="J448" t="s">
        <v>170</v>
      </c>
      <c r="K448" t="s">
        <v>171</v>
      </c>
      <c r="L448" t="s">
        <v>6</v>
      </c>
    </row>
    <row r="449" spans="1:15" x14ac:dyDescent="0.25">
      <c r="A449" t="s">
        <v>432</v>
      </c>
      <c r="B449" t="s">
        <v>336</v>
      </c>
      <c r="C449" t="s">
        <v>506</v>
      </c>
      <c r="D449" t="s">
        <v>127</v>
      </c>
      <c r="E449" t="s">
        <v>509</v>
      </c>
      <c r="F449" t="s">
        <v>107</v>
      </c>
      <c r="G449" t="s">
        <v>108</v>
      </c>
      <c r="H449" t="s">
        <v>168</v>
      </c>
      <c r="I449" t="s">
        <v>169</v>
      </c>
      <c r="J449" t="s">
        <v>170</v>
      </c>
      <c r="K449" t="s">
        <v>171</v>
      </c>
      <c r="L449" t="s">
        <v>7</v>
      </c>
    </row>
    <row r="450" spans="1:15" x14ac:dyDescent="0.25">
      <c r="A450" t="s">
        <v>432</v>
      </c>
      <c r="B450" t="s">
        <v>336</v>
      </c>
      <c r="C450" t="s">
        <v>506</v>
      </c>
      <c r="D450" t="s">
        <v>127</v>
      </c>
      <c r="E450" t="s">
        <v>509</v>
      </c>
      <c r="F450" t="s">
        <v>107</v>
      </c>
      <c r="G450" t="s">
        <v>108</v>
      </c>
      <c r="H450" t="s">
        <v>168</v>
      </c>
      <c r="I450" t="s">
        <v>169</v>
      </c>
      <c r="J450" t="s">
        <v>170</v>
      </c>
      <c r="K450" t="s">
        <v>171</v>
      </c>
      <c r="L450" t="s">
        <v>8</v>
      </c>
    </row>
    <row r="451" spans="1:15" x14ac:dyDescent="0.25">
      <c r="A451" t="s">
        <v>432</v>
      </c>
      <c r="B451" t="s">
        <v>336</v>
      </c>
      <c r="C451" t="s">
        <v>506</v>
      </c>
      <c r="D451" t="s">
        <v>127</v>
      </c>
      <c r="E451" t="s">
        <v>509</v>
      </c>
      <c r="F451" t="s">
        <v>107</v>
      </c>
      <c r="G451" t="s">
        <v>108</v>
      </c>
      <c r="H451" t="s">
        <v>168</v>
      </c>
      <c r="I451" t="s">
        <v>169</v>
      </c>
      <c r="J451" t="s">
        <v>170</v>
      </c>
      <c r="K451" t="s">
        <v>171</v>
      </c>
      <c r="L451" t="s">
        <v>9</v>
      </c>
    </row>
    <row r="452" spans="1:15" x14ac:dyDescent="0.25">
      <c r="A452" t="s">
        <v>432</v>
      </c>
      <c r="B452" t="s">
        <v>336</v>
      </c>
      <c r="C452" t="s">
        <v>506</v>
      </c>
      <c r="D452" t="s">
        <v>127</v>
      </c>
      <c r="E452" t="s">
        <v>509</v>
      </c>
      <c r="F452" t="s">
        <v>107</v>
      </c>
      <c r="G452" t="s">
        <v>108</v>
      </c>
      <c r="H452" t="s">
        <v>168</v>
      </c>
      <c r="I452" t="s">
        <v>169</v>
      </c>
      <c r="J452" t="s">
        <v>172</v>
      </c>
      <c r="K452" t="s">
        <v>173</v>
      </c>
      <c r="L452" t="s">
        <v>0</v>
      </c>
    </row>
    <row r="453" spans="1:15" x14ac:dyDescent="0.25">
      <c r="A453" t="s">
        <v>432</v>
      </c>
      <c r="B453" t="s">
        <v>336</v>
      </c>
      <c r="C453" t="s">
        <v>506</v>
      </c>
      <c r="D453" t="s">
        <v>127</v>
      </c>
      <c r="E453" t="s">
        <v>509</v>
      </c>
      <c r="F453" t="s">
        <v>107</v>
      </c>
      <c r="G453" t="s">
        <v>108</v>
      </c>
      <c r="H453" t="s">
        <v>168</v>
      </c>
      <c r="I453" t="s">
        <v>169</v>
      </c>
      <c r="J453" t="s">
        <v>172</v>
      </c>
      <c r="K453" t="s">
        <v>173</v>
      </c>
      <c r="L453" t="s">
        <v>1</v>
      </c>
      <c r="O453">
        <v>5</v>
      </c>
    </row>
    <row r="454" spans="1:15" x14ac:dyDescent="0.25">
      <c r="A454" t="s">
        <v>432</v>
      </c>
      <c r="B454" t="s">
        <v>336</v>
      </c>
      <c r="C454" t="s">
        <v>506</v>
      </c>
      <c r="D454" t="s">
        <v>127</v>
      </c>
      <c r="E454" t="s">
        <v>509</v>
      </c>
      <c r="F454" t="s">
        <v>107</v>
      </c>
      <c r="G454" t="s">
        <v>108</v>
      </c>
      <c r="H454" t="s">
        <v>168</v>
      </c>
      <c r="I454" t="s">
        <v>169</v>
      </c>
      <c r="J454" t="s">
        <v>172</v>
      </c>
      <c r="K454" t="s">
        <v>173</v>
      </c>
      <c r="L454" t="s">
        <v>2</v>
      </c>
    </row>
    <row r="455" spans="1:15" x14ac:dyDescent="0.25">
      <c r="A455" t="s">
        <v>432</v>
      </c>
      <c r="B455" t="s">
        <v>336</v>
      </c>
      <c r="C455" t="s">
        <v>506</v>
      </c>
      <c r="D455" t="s">
        <v>127</v>
      </c>
      <c r="E455" t="s">
        <v>509</v>
      </c>
      <c r="F455" t="s">
        <v>107</v>
      </c>
      <c r="G455" t="s">
        <v>108</v>
      </c>
      <c r="H455" t="s">
        <v>168</v>
      </c>
      <c r="I455" t="s">
        <v>169</v>
      </c>
      <c r="J455" t="s">
        <v>172</v>
      </c>
      <c r="K455" t="s">
        <v>173</v>
      </c>
      <c r="L455" t="s">
        <v>3</v>
      </c>
      <c r="O455">
        <v>2</v>
      </c>
    </row>
    <row r="456" spans="1:15" x14ac:dyDescent="0.25">
      <c r="A456" t="s">
        <v>432</v>
      </c>
      <c r="B456" t="s">
        <v>336</v>
      </c>
      <c r="C456" t="s">
        <v>506</v>
      </c>
      <c r="D456" t="s">
        <v>127</v>
      </c>
      <c r="E456" t="s">
        <v>509</v>
      </c>
      <c r="F456" t="s">
        <v>107</v>
      </c>
      <c r="G456" t="s">
        <v>108</v>
      </c>
      <c r="H456" t="s">
        <v>168</v>
      </c>
      <c r="I456" t="s">
        <v>169</v>
      </c>
      <c r="J456" t="s">
        <v>172</v>
      </c>
      <c r="K456" t="s">
        <v>173</v>
      </c>
      <c r="L456" t="s">
        <v>4</v>
      </c>
    </row>
    <row r="457" spans="1:15" x14ac:dyDescent="0.25">
      <c r="A457" t="s">
        <v>432</v>
      </c>
      <c r="B457" t="s">
        <v>336</v>
      </c>
      <c r="C457" t="s">
        <v>506</v>
      </c>
      <c r="D457" t="s">
        <v>127</v>
      </c>
      <c r="E457" t="s">
        <v>509</v>
      </c>
      <c r="F457" t="s">
        <v>107</v>
      </c>
      <c r="G457" t="s">
        <v>108</v>
      </c>
      <c r="H457" t="s">
        <v>168</v>
      </c>
      <c r="I457" t="s">
        <v>169</v>
      </c>
      <c r="J457" t="s">
        <v>172</v>
      </c>
      <c r="K457" t="s">
        <v>173</v>
      </c>
      <c r="L457" t="s">
        <v>5</v>
      </c>
    </row>
    <row r="458" spans="1:15" x14ac:dyDescent="0.25">
      <c r="A458" t="s">
        <v>432</v>
      </c>
      <c r="B458" t="s">
        <v>336</v>
      </c>
      <c r="C458" t="s">
        <v>506</v>
      </c>
      <c r="D458" t="s">
        <v>127</v>
      </c>
      <c r="E458" t="s">
        <v>509</v>
      </c>
      <c r="F458" t="s">
        <v>107</v>
      </c>
      <c r="G458" t="s">
        <v>108</v>
      </c>
      <c r="H458" t="s">
        <v>168</v>
      </c>
      <c r="I458" t="s">
        <v>169</v>
      </c>
      <c r="J458" t="s">
        <v>172</v>
      </c>
      <c r="K458" t="s">
        <v>173</v>
      </c>
      <c r="L458" t="s">
        <v>6</v>
      </c>
      <c r="O458">
        <v>2</v>
      </c>
    </row>
    <row r="459" spans="1:15" x14ac:dyDescent="0.25">
      <c r="A459" t="s">
        <v>432</v>
      </c>
      <c r="B459" t="s">
        <v>336</v>
      </c>
      <c r="C459" t="s">
        <v>506</v>
      </c>
      <c r="D459" t="s">
        <v>127</v>
      </c>
      <c r="E459" t="s">
        <v>509</v>
      </c>
      <c r="F459" t="s">
        <v>107</v>
      </c>
      <c r="G459" t="s">
        <v>108</v>
      </c>
      <c r="H459" t="s">
        <v>168</v>
      </c>
      <c r="I459" t="s">
        <v>169</v>
      </c>
      <c r="J459" t="s">
        <v>172</v>
      </c>
      <c r="K459" t="s">
        <v>173</v>
      </c>
      <c r="L459" t="s">
        <v>7</v>
      </c>
    </row>
    <row r="460" spans="1:15" x14ac:dyDescent="0.25">
      <c r="A460" t="s">
        <v>432</v>
      </c>
      <c r="B460" t="s">
        <v>336</v>
      </c>
      <c r="C460" t="s">
        <v>506</v>
      </c>
      <c r="D460" t="s">
        <v>127</v>
      </c>
      <c r="E460" t="s">
        <v>509</v>
      </c>
      <c r="F460" t="s">
        <v>107</v>
      </c>
      <c r="G460" t="s">
        <v>108</v>
      </c>
      <c r="H460" t="s">
        <v>168</v>
      </c>
      <c r="I460" t="s">
        <v>169</v>
      </c>
      <c r="J460" t="s">
        <v>172</v>
      </c>
      <c r="K460" t="s">
        <v>173</v>
      </c>
      <c r="L460" t="s">
        <v>8</v>
      </c>
    </row>
    <row r="461" spans="1:15" x14ac:dyDescent="0.25">
      <c r="A461" t="s">
        <v>432</v>
      </c>
      <c r="B461" t="s">
        <v>336</v>
      </c>
      <c r="C461" t="s">
        <v>506</v>
      </c>
      <c r="D461" t="s">
        <v>127</v>
      </c>
      <c r="E461" t="s">
        <v>509</v>
      </c>
      <c r="F461" t="s">
        <v>107</v>
      </c>
      <c r="G461" t="s">
        <v>108</v>
      </c>
      <c r="H461" t="s">
        <v>168</v>
      </c>
      <c r="I461" t="s">
        <v>169</v>
      </c>
      <c r="J461" t="s">
        <v>172</v>
      </c>
      <c r="K461" t="s">
        <v>173</v>
      </c>
      <c r="L461" t="s">
        <v>9</v>
      </c>
      <c r="O461">
        <v>1</v>
      </c>
    </row>
    <row r="462" spans="1:15" x14ac:dyDescent="0.25">
      <c r="A462" t="s">
        <v>432</v>
      </c>
      <c r="B462" t="s">
        <v>336</v>
      </c>
      <c r="C462" t="s">
        <v>506</v>
      </c>
      <c r="D462" t="s">
        <v>127</v>
      </c>
      <c r="E462" t="s">
        <v>509</v>
      </c>
      <c r="F462" t="s">
        <v>65</v>
      </c>
      <c r="G462" t="s">
        <v>66</v>
      </c>
      <c r="H462" t="s">
        <v>174</v>
      </c>
      <c r="I462" t="s">
        <v>175</v>
      </c>
      <c r="J462" t="s">
        <v>176</v>
      </c>
      <c r="K462" t="s">
        <v>177</v>
      </c>
      <c r="L462" t="s">
        <v>0</v>
      </c>
    </row>
    <row r="463" spans="1:15" x14ac:dyDescent="0.25">
      <c r="A463" t="s">
        <v>432</v>
      </c>
      <c r="B463" t="s">
        <v>336</v>
      </c>
      <c r="C463" t="s">
        <v>506</v>
      </c>
      <c r="D463" t="s">
        <v>127</v>
      </c>
      <c r="E463" t="s">
        <v>509</v>
      </c>
      <c r="F463" t="s">
        <v>65</v>
      </c>
      <c r="G463" t="s">
        <v>66</v>
      </c>
      <c r="H463" t="s">
        <v>174</v>
      </c>
      <c r="I463" t="s">
        <v>175</v>
      </c>
      <c r="J463" t="s">
        <v>176</v>
      </c>
      <c r="K463" t="s">
        <v>177</v>
      </c>
      <c r="L463" t="s">
        <v>1</v>
      </c>
    </row>
    <row r="464" spans="1:15" x14ac:dyDescent="0.25">
      <c r="A464" t="s">
        <v>432</v>
      </c>
      <c r="B464" t="s">
        <v>336</v>
      </c>
      <c r="C464" t="s">
        <v>506</v>
      </c>
      <c r="D464" t="s">
        <v>127</v>
      </c>
      <c r="E464" t="s">
        <v>509</v>
      </c>
      <c r="F464" t="s">
        <v>65</v>
      </c>
      <c r="G464" t="s">
        <v>66</v>
      </c>
      <c r="H464" t="s">
        <v>174</v>
      </c>
      <c r="I464" t="s">
        <v>175</v>
      </c>
      <c r="J464" t="s">
        <v>176</v>
      </c>
      <c r="K464" t="s">
        <v>177</v>
      </c>
      <c r="L464" t="s">
        <v>2</v>
      </c>
    </row>
    <row r="465" spans="1:15" x14ac:dyDescent="0.25">
      <c r="A465" t="s">
        <v>432</v>
      </c>
      <c r="B465" t="s">
        <v>336</v>
      </c>
      <c r="C465" t="s">
        <v>506</v>
      </c>
      <c r="D465" t="s">
        <v>127</v>
      </c>
      <c r="E465" t="s">
        <v>509</v>
      </c>
      <c r="F465" t="s">
        <v>65</v>
      </c>
      <c r="G465" t="s">
        <v>66</v>
      </c>
      <c r="H465" t="s">
        <v>174</v>
      </c>
      <c r="I465" t="s">
        <v>175</v>
      </c>
      <c r="J465" t="s">
        <v>176</v>
      </c>
      <c r="K465" t="s">
        <v>177</v>
      </c>
      <c r="L465" t="s">
        <v>3</v>
      </c>
      <c r="M465">
        <v>143998</v>
      </c>
      <c r="N465">
        <v>138358</v>
      </c>
      <c r="O465">
        <v>282356</v>
      </c>
    </row>
    <row r="466" spans="1:15" x14ac:dyDescent="0.25">
      <c r="A466" t="s">
        <v>432</v>
      </c>
      <c r="B466" t="s">
        <v>336</v>
      </c>
      <c r="C466" t="s">
        <v>506</v>
      </c>
      <c r="D466" t="s">
        <v>127</v>
      </c>
      <c r="E466" t="s">
        <v>509</v>
      </c>
      <c r="F466" t="s">
        <v>65</v>
      </c>
      <c r="G466" t="s">
        <v>66</v>
      </c>
      <c r="H466" t="s">
        <v>174</v>
      </c>
      <c r="I466" t="s">
        <v>175</v>
      </c>
      <c r="J466" t="s">
        <v>176</v>
      </c>
      <c r="K466" t="s">
        <v>177</v>
      </c>
      <c r="L466" t="s">
        <v>4</v>
      </c>
    </row>
    <row r="467" spans="1:15" x14ac:dyDescent="0.25">
      <c r="A467" t="s">
        <v>432</v>
      </c>
      <c r="B467" t="s">
        <v>336</v>
      </c>
      <c r="C467" t="s">
        <v>506</v>
      </c>
      <c r="D467" t="s">
        <v>127</v>
      </c>
      <c r="E467" t="s">
        <v>509</v>
      </c>
      <c r="F467" t="s">
        <v>65</v>
      </c>
      <c r="G467" t="s">
        <v>66</v>
      </c>
      <c r="H467" t="s">
        <v>174</v>
      </c>
      <c r="I467" t="s">
        <v>175</v>
      </c>
      <c r="J467" t="s">
        <v>176</v>
      </c>
      <c r="K467" t="s">
        <v>177</v>
      </c>
      <c r="L467" t="s">
        <v>5</v>
      </c>
    </row>
    <row r="468" spans="1:15" x14ac:dyDescent="0.25">
      <c r="A468" t="s">
        <v>432</v>
      </c>
      <c r="B468" t="s">
        <v>336</v>
      </c>
      <c r="C468" t="s">
        <v>506</v>
      </c>
      <c r="D468" t="s">
        <v>127</v>
      </c>
      <c r="E468" t="s">
        <v>509</v>
      </c>
      <c r="F468" t="s">
        <v>65</v>
      </c>
      <c r="G468" t="s">
        <v>66</v>
      </c>
      <c r="H468" t="s">
        <v>174</v>
      </c>
      <c r="I468" t="s">
        <v>175</v>
      </c>
      <c r="J468" t="s">
        <v>176</v>
      </c>
      <c r="K468" t="s">
        <v>177</v>
      </c>
      <c r="L468" t="s">
        <v>6</v>
      </c>
      <c r="M468">
        <v>17702</v>
      </c>
      <c r="N468">
        <v>17007</v>
      </c>
      <c r="O468">
        <v>34709</v>
      </c>
    </row>
    <row r="469" spans="1:15" x14ac:dyDescent="0.25">
      <c r="A469" t="s">
        <v>432</v>
      </c>
      <c r="B469" t="s">
        <v>336</v>
      </c>
      <c r="C469" t="s">
        <v>506</v>
      </c>
      <c r="D469" t="s">
        <v>127</v>
      </c>
      <c r="E469" t="s">
        <v>509</v>
      </c>
      <c r="F469" t="s">
        <v>65</v>
      </c>
      <c r="G469" t="s">
        <v>66</v>
      </c>
      <c r="H469" t="s">
        <v>174</v>
      </c>
      <c r="I469" t="s">
        <v>175</v>
      </c>
      <c r="J469" t="s">
        <v>176</v>
      </c>
      <c r="K469" t="s">
        <v>177</v>
      </c>
      <c r="L469" t="s">
        <v>7</v>
      </c>
    </row>
    <row r="470" spans="1:15" x14ac:dyDescent="0.25">
      <c r="A470" t="s">
        <v>432</v>
      </c>
      <c r="B470" t="s">
        <v>336</v>
      </c>
      <c r="C470" t="s">
        <v>506</v>
      </c>
      <c r="D470" t="s">
        <v>127</v>
      </c>
      <c r="E470" t="s">
        <v>509</v>
      </c>
      <c r="F470" t="s">
        <v>65</v>
      </c>
      <c r="G470" t="s">
        <v>66</v>
      </c>
      <c r="H470" t="s">
        <v>174</v>
      </c>
      <c r="I470" t="s">
        <v>175</v>
      </c>
      <c r="J470" t="s">
        <v>176</v>
      </c>
      <c r="K470" t="s">
        <v>177</v>
      </c>
      <c r="L470" t="s">
        <v>8</v>
      </c>
    </row>
    <row r="471" spans="1:15" x14ac:dyDescent="0.25">
      <c r="A471" t="s">
        <v>432</v>
      </c>
      <c r="B471" t="s">
        <v>336</v>
      </c>
      <c r="C471" t="s">
        <v>506</v>
      </c>
      <c r="D471" t="s">
        <v>127</v>
      </c>
      <c r="E471" t="s">
        <v>509</v>
      </c>
      <c r="F471" t="s">
        <v>65</v>
      </c>
      <c r="G471" t="s">
        <v>66</v>
      </c>
      <c r="H471" t="s">
        <v>174</v>
      </c>
      <c r="I471" t="s">
        <v>175</v>
      </c>
      <c r="J471" t="s">
        <v>176</v>
      </c>
      <c r="K471" t="s">
        <v>177</v>
      </c>
      <c r="L471" t="s">
        <v>9</v>
      </c>
      <c r="M471">
        <v>17624</v>
      </c>
      <c r="N471">
        <v>16932</v>
      </c>
      <c r="O471">
        <v>34556</v>
      </c>
    </row>
    <row r="472" spans="1:15" x14ac:dyDescent="0.25">
      <c r="A472" t="s">
        <v>432</v>
      </c>
      <c r="B472" t="s">
        <v>336</v>
      </c>
      <c r="C472" t="s">
        <v>506</v>
      </c>
      <c r="D472" t="s">
        <v>127</v>
      </c>
      <c r="E472" t="s">
        <v>509</v>
      </c>
      <c r="F472" t="s">
        <v>73</v>
      </c>
      <c r="G472" t="s">
        <v>74</v>
      </c>
      <c r="H472" t="s">
        <v>178</v>
      </c>
      <c r="I472" t="s">
        <v>179</v>
      </c>
      <c r="J472" t="s">
        <v>180</v>
      </c>
      <c r="K472" t="s">
        <v>181</v>
      </c>
      <c r="L472" t="s">
        <v>0</v>
      </c>
      <c r="O472">
        <v>100</v>
      </c>
    </row>
    <row r="473" spans="1:15" x14ac:dyDescent="0.25">
      <c r="A473" t="s">
        <v>432</v>
      </c>
      <c r="B473" t="s">
        <v>336</v>
      </c>
      <c r="C473" t="s">
        <v>506</v>
      </c>
      <c r="D473" t="s">
        <v>127</v>
      </c>
      <c r="E473" t="s">
        <v>509</v>
      </c>
      <c r="F473" t="s">
        <v>73</v>
      </c>
      <c r="G473" t="s">
        <v>74</v>
      </c>
      <c r="H473" t="s">
        <v>178</v>
      </c>
      <c r="I473" t="s">
        <v>179</v>
      </c>
      <c r="J473" t="s">
        <v>180</v>
      </c>
      <c r="K473" t="s">
        <v>181</v>
      </c>
      <c r="L473" t="s">
        <v>1</v>
      </c>
      <c r="O473">
        <v>100</v>
      </c>
    </row>
    <row r="474" spans="1:15" x14ac:dyDescent="0.25">
      <c r="A474" t="s">
        <v>432</v>
      </c>
      <c r="B474" t="s">
        <v>336</v>
      </c>
      <c r="C474" t="s">
        <v>506</v>
      </c>
      <c r="D474" t="s">
        <v>127</v>
      </c>
      <c r="E474" t="s">
        <v>509</v>
      </c>
      <c r="F474" t="s">
        <v>73</v>
      </c>
      <c r="G474" t="s">
        <v>74</v>
      </c>
      <c r="H474" t="s">
        <v>178</v>
      </c>
      <c r="I474" t="s">
        <v>179</v>
      </c>
      <c r="J474" t="s">
        <v>180</v>
      </c>
      <c r="K474" t="s">
        <v>181</v>
      </c>
      <c r="L474" t="s">
        <v>2</v>
      </c>
      <c r="O474">
        <v>100</v>
      </c>
    </row>
    <row r="475" spans="1:15" x14ac:dyDescent="0.25">
      <c r="A475" t="s">
        <v>432</v>
      </c>
      <c r="B475" t="s">
        <v>336</v>
      </c>
      <c r="C475" t="s">
        <v>506</v>
      </c>
      <c r="D475" t="s">
        <v>127</v>
      </c>
      <c r="E475" t="s">
        <v>509</v>
      </c>
      <c r="F475" t="s">
        <v>73</v>
      </c>
      <c r="G475" t="s">
        <v>74</v>
      </c>
      <c r="H475" t="s">
        <v>178</v>
      </c>
      <c r="I475" t="s">
        <v>179</v>
      </c>
      <c r="J475" t="s">
        <v>180</v>
      </c>
      <c r="K475" t="s">
        <v>181</v>
      </c>
      <c r="L475" t="s">
        <v>3</v>
      </c>
      <c r="O475">
        <v>100</v>
      </c>
    </row>
    <row r="476" spans="1:15" x14ac:dyDescent="0.25">
      <c r="A476" t="s">
        <v>432</v>
      </c>
      <c r="B476" t="s">
        <v>336</v>
      </c>
      <c r="C476" t="s">
        <v>506</v>
      </c>
      <c r="D476" t="s">
        <v>127</v>
      </c>
      <c r="E476" t="s">
        <v>509</v>
      </c>
      <c r="F476" t="s">
        <v>73</v>
      </c>
      <c r="G476" t="s">
        <v>74</v>
      </c>
      <c r="H476" t="s">
        <v>178</v>
      </c>
      <c r="I476" t="s">
        <v>179</v>
      </c>
      <c r="J476" t="s">
        <v>180</v>
      </c>
      <c r="K476" t="s">
        <v>181</v>
      </c>
      <c r="L476" t="s">
        <v>4</v>
      </c>
    </row>
    <row r="477" spans="1:15" x14ac:dyDescent="0.25">
      <c r="A477" t="s">
        <v>432</v>
      </c>
      <c r="B477" t="s">
        <v>336</v>
      </c>
      <c r="C477" t="s">
        <v>506</v>
      </c>
      <c r="D477" t="s">
        <v>127</v>
      </c>
      <c r="E477" t="s">
        <v>509</v>
      </c>
      <c r="F477" t="s">
        <v>73</v>
      </c>
      <c r="G477" t="s">
        <v>74</v>
      </c>
      <c r="H477" t="s">
        <v>178</v>
      </c>
      <c r="I477" t="s">
        <v>179</v>
      </c>
      <c r="J477" t="s">
        <v>180</v>
      </c>
      <c r="K477" t="s">
        <v>181</v>
      </c>
      <c r="L477" t="s">
        <v>5</v>
      </c>
      <c r="O477">
        <v>100</v>
      </c>
    </row>
    <row r="478" spans="1:15" x14ac:dyDescent="0.25">
      <c r="A478" t="s">
        <v>432</v>
      </c>
      <c r="B478" t="s">
        <v>336</v>
      </c>
      <c r="C478" t="s">
        <v>506</v>
      </c>
      <c r="D478" t="s">
        <v>127</v>
      </c>
      <c r="E478" t="s">
        <v>509</v>
      </c>
      <c r="F478" t="s">
        <v>73</v>
      </c>
      <c r="G478" t="s">
        <v>74</v>
      </c>
      <c r="H478" t="s">
        <v>178</v>
      </c>
      <c r="I478" t="s">
        <v>179</v>
      </c>
      <c r="J478" t="s">
        <v>180</v>
      </c>
      <c r="K478" t="s">
        <v>181</v>
      </c>
      <c r="L478" t="s">
        <v>6</v>
      </c>
      <c r="O478">
        <v>100</v>
      </c>
    </row>
    <row r="479" spans="1:15" x14ac:dyDescent="0.25">
      <c r="A479" t="s">
        <v>432</v>
      </c>
      <c r="B479" t="s">
        <v>336</v>
      </c>
      <c r="C479" t="s">
        <v>506</v>
      </c>
      <c r="D479" t="s">
        <v>127</v>
      </c>
      <c r="E479" t="s">
        <v>509</v>
      </c>
      <c r="F479" t="s">
        <v>73</v>
      </c>
      <c r="G479" t="s">
        <v>74</v>
      </c>
      <c r="H479" t="s">
        <v>178</v>
      </c>
      <c r="I479" t="s">
        <v>179</v>
      </c>
      <c r="J479" t="s">
        <v>180</v>
      </c>
      <c r="K479" t="s">
        <v>181</v>
      </c>
      <c r="L479" t="s">
        <v>7</v>
      </c>
    </row>
    <row r="480" spans="1:15" x14ac:dyDescent="0.25">
      <c r="A480" t="s">
        <v>432</v>
      </c>
      <c r="B480" t="s">
        <v>336</v>
      </c>
      <c r="C480" t="s">
        <v>506</v>
      </c>
      <c r="D480" t="s">
        <v>127</v>
      </c>
      <c r="E480" t="s">
        <v>509</v>
      </c>
      <c r="F480" t="s">
        <v>73</v>
      </c>
      <c r="G480" t="s">
        <v>74</v>
      </c>
      <c r="H480" t="s">
        <v>178</v>
      </c>
      <c r="I480" t="s">
        <v>179</v>
      </c>
      <c r="J480" t="s">
        <v>180</v>
      </c>
      <c r="K480" t="s">
        <v>181</v>
      </c>
      <c r="L480" t="s">
        <v>8</v>
      </c>
    </row>
    <row r="481" spans="1:15" x14ac:dyDescent="0.25">
      <c r="A481" t="s">
        <v>432</v>
      </c>
      <c r="B481" t="s">
        <v>336</v>
      </c>
      <c r="C481" t="s">
        <v>506</v>
      </c>
      <c r="D481" t="s">
        <v>127</v>
      </c>
      <c r="E481" t="s">
        <v>509</v>
      </c>
      <c r="F481" t="s">
        <v>73</v>
      </c>
      <c r="G481" t="s">
        <v>74</v>
      </c>
      <c r="H481" t="s">
        <v>178</v>
      </c>
      <c r="I481" t="s">
        <v>179</v>
      </c>
      <c r="J481" t="s">
        <v>180</v>
      </c>
      <c r="K481" t="s">
        <v>181</v>
      </c>
      <c r="L481" t="s">
        <v>9</v>
      </c>
      <c r="O481">
        <v>100</v>
      </c>
    </row>
    <row r="482" spans="1:15" x14ac:dyDescent="0.25">
      <c r="A482" t="s">
        <v>432</v>
      </c>
      <c r="B482" t="s">
        <v>336</v>
      </c>
      <c r="C482" t="s">
        <v>506</v>
      </c>
      <c r="D482" t="s">
        <v>182</v>
      </c>
      <c r="E482" t="s">
        <v>510</v>
      </c>
      <c r="F482" t="s">
        <v>87</v>
      </c>
      <c r="G482" t="s">
        <v>88</v>
      </c>
      <c r="H482" t="s">
        <v>183</v>
      </c>
      <c r="I482" t="s">
        <v>184</v>
      </c>
      <c r="J482" t="s">
        <v>185</v>
      </c>
      <c r="K482" t="s">
        <v>186</v>
      </c>
      <c r="L482" t="s">
        <v>0</v>
      </c>
      <c r="O482">
        <v>48</v>
      </c>
    </row>
    <row r="483" spans="1:15" x14ac:dyDescent="0.25">
      <c r="A483" t="s">
        <v>432</v>
      </c>
      <c r="B483" t="s">
        <v>336</v>
      </c>
      <c r="C483" t="s">
        <v>506</v>
      </c>
      <c r="D483" t="s">
        <v>182</v>
      </c>
      <c r="E483" t="s">
        <v>510</v>
      </c>
      <c r="F483" t="s">
        <v>87</v>
      </c>
      <c r="G483" t="s">
        <v>88</v>
      </c>
      <c r="H483" t="s">
        <v>183</v>
      </c>
      <c r="I483" t="s">
        <v>184</v>
      </c>
      <c r="J483" t="s">
        <v>185</v>
      </c>
      <c r="K483" t="s">
        <v>186</v>
      </c>
      <c r="L483" t="s">
        <v>1</v>
      </c>
    </row>
    <row r="484" spans="1:15" x14ac:dyDescent="0.25">
      <c r="A484" t="s">
        <v>432</v>
      </c>
      <c r="B484" t="s">
        <v>336</v>
      </c>
      <c r="C484" t="s">
        <v>506</v>
      </c>
      <c r="D484" t="s">
        <v>182</v>
      </c>
      <c r="E484" t="s">
        <v>510</v>
      </c>
      <c r="F484" t="s">
        <v>87</v>
      </c>
      <c r="G484" t="s">
        <v>88</v>
      </c>
      <c r="H484" t="s">
        <v>183</v>
      </c>
      <c r="I484" t="s">
        <v>184</v>
      </c>
      <c r="J484" t="s">
        <v>185</v>
      </c>
      <c r="K484" t="s">
        <v>186</v>
      </c>
      <c r="L484" t="s">
        <v>2</v>
      </c>
      <c r="O484">
        <v>141</v>
      </c>
    </row>
    <row r="485" spans="1:15" x14ac:dyDescent="0.25">
      <c r="A485" t="s">
        <v>432</v>
      </c>
      <c r="B485" t="s">
        <v>336</v>
      </c>
      <c r="C485" t="s">
        <v>506</v>
      </c>
      <c r="D485" t="s">
        <v>182</v>
      </c>
      <c r="E485" t="s">
        <v>510</v>
      </c>
      <c r="F485" t="s">
        <v>87</v>
      </c>
      <c r="G485" t="s">
        <v>88</v>
      </c>
      <c r="H485" t="s">
        <v>183</v>
      </c>
      <c r="I485" t="s">
        <v>184</v>
      </c>
      <c r="J485" t="s">
        <v>185</v>
      </c>
      <c r="K485" t="s">
        <v>186</v>
      </c>
      <c r="L485" t="s">
        <v>3</v>
      </c>
      <c r="O485">
        <v>260</v>
      </c>
    </row>
    <row r="486" spans="1:15" x14ac:dyDescent="0.25">
      <c r="A486" t="s">
        <v>432</v>
      </c>
      <c r="B486" t="s">
        <v>336</v>
      </c>
      <c r="C486" t="s">
        <v>506</v>
      </c>
      <c r="D486" t="s">
        <v>182</v>
      </c>
      <c r="E486" t="s">
        <v>510</v>
      </c>
      <c r="F486" t="s">
        <v>87</v>
      </c>
      <c r="G486" t="s">
        <v>88</v>
      </c>
      <c r="H486" t="s">
        <v>183</v>
      </c>
      <c r="I486" t="s">
        <v>184</v>
      </c>
      <c r="J486" t="s">
        <v>185</v>
      </c>
      <c r="K486" t="s">
        <v>186</v>
      </c>
      <c r="L486" t="s">
        <v>4</v>
      </c>
    </row>
    <row r="487" spans="1:15" x14ac:dyDescent="0.25">
      <c r="A487" t="s">
        <v>432</v>
      </c>
      <c r="B487" t="s">
        <v>336</v>
      </c>
      <c r="C487" t="s">
        <v>506</v>
      </c>
      <c r="D487" t="s">
        <v>182</v>
      </c>
      <c r="E487" t="s">
        <v>510</v>
      </c>
      <c r="F487" t="s">
        <v>87</v>
      </c>
      <c r="G487" t="s">
        <v>88</v>
      </c>
      <c r="H487" t="s">
        <v>183</v>
      </c>
      <c r="I487" t="s">
        <v>184</v>
      </c>
      <c r="J487" t="s">
        <v>185</v>
      </c>
      <c r="K487" t="s">
        <v>186</v>
      </c>
      <c r="L487" t="s">
        <v>5</v>
      </c>
      <c r="O487">
        <v>21</v>
      </c>
    </row>
    <row r="488" spans="1:15" x14ac:dyDescent="0.25">
      <c r="A488" t="s">
        <v>432</v>
      </c>
      <c r="B488" t="s">
        <v>336</v>
      </c>
      <c r="C488" t="s">
        <v>506</v>
      </c>
      <c r="D488" t="s">
        <v>182</v>
      </c>
      <c r="E488" t="s">
        <v>510</v>
      </c>
      <c r="F488" t="s">
        <v>87</v>
      </c>
      <c r="G488" t="s">
        <v>88</v>
      </c>
      <c r="H488" t="s">
        <v>183</v>
      </c>
      <c r="I488" t="s">
        <v>184</v>
      </c>
      <c r="J488" t="s">
        <v>185</v>
      </c>
      <c r="K488" t="s">
        <v>186</v>
      </c>
      <c r="L488" t="s">
        <v>6</v>
      </c>
    </row>
    <row r="489" spans="1:15" x14ac:dyDescent="0.25">
      <c r="A489" t="s">
        <v>432</v>
      </c>
      <c r="B489" t="s">
        <v>336</v>
      </c>
      <c r="C489" t="s">
        <v>506</v>
      </c>
      <c r="D489" t="s">
        <v>182</v>
      </c>
      <c r="E489" t="s">
        <v>510</v>
      </c>
      <c r="F489" t="s">
        <v>87</v>
      </c>
      <c r="G489" t="s">
        <v>88</v>
      </c>
      <c r="H489" t="s">
        <v>183</v>
      </c>
      <c r="I489" t="s">
        <v>184</v>
      </c>
      <c r="J489" t="s">
        <v>185</v>
      </c>
      <c r="K489" t="s">
        <v>186</v>
      </c>
      <c r="L489" t="s">
        <v>7</v>
      </c>
    </row>
    <row r="490" spans="1:15" x14ac:dyDescent="0.25">
      <c r="A490" t="s">
        <v>432</v>
      </c>
      <c r="B490" t="s">
        <v>336</v>
      </c>
      <c r="C490" t="s">
        <v>506</v>
      </c>
      <c r="D490" t="s">
        <v>182</v>
      </c>
      <c r="E490" t="s">
        <v>510</v>
      </c>
      <c r="F490" t="s">
        <v>87</v>
      </c>
      <c r="G490" t="s">
        <v>88</v>
      </c>
      <c r="H490" t="s">
        <v>183</v>
      </c>
      <c r="I490" t="s">
        <v>184</v>
      </c>
      <c r="J490" t="s">
        <v>185</v>
      </c>
      <c r="K490" t="s">
        <v>186</v>
      </c>
      <c r="L490" t="s">
        <v>8</v>
      </c>
    </row>
    <row r="491" spans="1:15" x14ac:dyDescent="0.25">
      <c r="A491" t="s">
        <v>432</v>
      </c>
      <c r="B491" t="s">
        <v>336</v>
      </c>
      <c r="C491" t="s">
        <v>506</v>
      </c>
      <c r="D491" t="s">
        <v>182</v>
      </c>
      <c r="E491" t="s">
        <v>510</v>
      </c>
      <c r="F491" t="s">
        <v>87</v>
      </c>
      <c r="G491" t="s">
        <v>88</v>
      </c>
      <c r="H491" t="s">
        <v>183</v>
      </c>
      <c r="I491" t="s">
        <v>184</v>
      </c>
      <c r="J491" t="s">
        <v>185</v>
      </c>
      <c r="K491" t="s">
        <v>186</v>
      </c>
      <c r="L491" t="s">
        <v>9</v>
      </c>
    </row>
    <row r="492" spans="1:15" x14ac:dyDescent="0.25">
      <c r="A492" t="s">
        <v>432</v>
      </c>
      <c r="B492" t="s">
        <v>336</v>
      </c>
      <c r="C492" t="s">
        <v>506</v>
      </c>
      <c r="D492" t="s">
        <v>182</v>
      </c>
      <c r="E492" t="s">
        <v>510</v>
      </c>
      <c r="F492" t="s">
        <v>87</v>
      </c>
      <c r="G492" t="s">
        <v>88</v>
      </c>
      <c r="H492" t="s">
        <v>183</v>
      </c>
      <c r="I492" t="s">
        <v>184</v>
      </c>
      <c r="J492" t="s">
        <v>187</v>
      </c>
      <c r="K492" t="s">
        <v>188</v>
      </c>
      <c r="L492" t="s">
        <v>0</v>
      </c>
      <c r="O492">
        <v>1564</v>
      </c>
    </row>
    <row r="493" spans="1:15" x14ac:dyDescent="0.25">
      <c r="A493" t="s">
        <v>432</v>
      </c>
      <c r="B493" t="s">
        <v>336</v>
      </c>
      <c r="C493" t="s">
        <v>506</v>
      </c>
      <c r="D493" t="s">
        <v>182</v>
      </c>
      <c r="E493" t="s">
        <v>510</v>
      </c>
      <c r="F493" t="s">
        <v>87</v>
      </c>
      <c r="G493" t="s">
        <v>88</v>
      </c>
      <c r="H493" t="s">
        <v>183</v>
      </c>
      <c r="I493" t="s">
        <v>184</v>
      </c>
      <c r="J493" t="s">
        <v>187</v>
      </c>
      <c r="K493" t="s">
        <v>188</v>
      </c>
      <c r="L493" t="s">
        <v>1</v>
      </c>
      <c r="O493">
        <v>378</v>
      </c>
    </row>
    <row r="494" spans="1:15" x14ac:dyDescent="0.25">
      <c r="A494" t="s">
        <v>432</v>
      </c>
      <c r="B494" t="s">
        <v>336</v>
      </c>
      <c r="C494" t="s">
        <v>506</v>
      </c>
      <c r="D494" t="s">
        <v>182</v>
      </c>
      <c r="E494" t="s">
        <v>510</v>
      </c>
      <c r="F494" t="s">
        <v>87</v>
      </c>
      <c r="G494" t="s">
        <v>88</v>
      </c>
      <c r="H494" t="s">
        <v>183</v>
      </c>
      <c r="I494" t="s">
        <v>184</v>
      </c>
      <c r="J494" t="s">
        <v>187</v>
      </c>
      <c r="K494" t="s">
        <v>188</v>
      </c>
      <c r="L494" t="s">
        <v>2</v>
      </c>
      <c r="O494">
        <v>4556</v>
      </c>
    </row>
    <row r="495" spans="1:15" x14ac:dyDescent="0.25">
      <c r="A495" t="s">
        <v>432</v>
      </c>
      <c r="B495" t="s">
        <v>336</v>
      </c>
      <c r="C495" t="s">
        <v>506</v>
      </c>
      <c r="D495" t="s">
        <v>182</v>
      </c>
      <c r="E495" t="s">
        <v>510</v>
      </c>
      <c r="F495" t="s">
        <v>87</v>
      </c>
      <c r="G495" t="s">
        <v>88</v>
      </c>
      <c r="H495" t="s">
        <v>183</v>
      </c>
      <c r="I495" t="s">
        <v>184</v>
      </c>
      <c r="J495" t="s">
        <v>187</v>
      </c>
      <c r="K495" t="s">
        <v>188</v>
      </c>
      <c r="L495" t="s">
        <v>3</v>
      </c>
      <c r="O495">
        <v>2500</v>
      </c>
    </row>
    <row r="496" spans="1:15" x14ac:dyDescent="0.25">
      <c r="A496" t="s">
        <v>432</v>
      </c>
      <c r="B496" t="s">
        <v>336</v>
      </c>
      <c r="C496" t="s">
        <v>506</v>
      </c>
      <c r="D496" t="s">
        <v>182</v>
      </c>
      <c r="E496" t="s">
        <v>510</v>
      </c>
      <c r="F496" t="s">
        <v>87</v>
      </c>
      <c r="G496" t="s">
        <v>88</v>
      </c>
      <c r="H496" t="s">
        <v>183</v>
      </c>
      <c r="I496" t="s">
        <v>184</v>
      </c>
      <c r="J496" t="s">
        <v>187</v>
      </c>
      <c r="K496" t="s">
        <v>188</v>
      </c>
      <c r="L496" t="s">
        <v>4</v>
      </c>
      <c r="O496">
        <v>322</v>
      </c>
    </row>
    <row r="497" spans="1:15" x14ac:dyDescent="0.25">
      <c r="A497" t="s">
        <v>432</v>
      </c>
      <c r="B497" t="s">
        <v>336</v>
      </c>
      <c r="C497" t="s">
        <v>506</v>
      </c>
      <c r="D497" t="s">
        <v>182</v>
      </c>
      <c r="E497" t="s">
        <v>510</v>
      </c>
      <c r="F497" t="s">
        <v>87</v>
      </c>
      <c r="G497" t="s">
        <v>88</v>
      </c>
      <c r="H497" t="s">
        <v>183</v>
      </c>
      <c r="I497" t="s">
        <v>184</v>
      </c>
      <c r="J497" t="s">
        <v>187</v>
      </c>
      <c r="K497" t="s">
        <v>188</v>
      </c>
      <c r="L497" t="s">
        <v>5</v>
      </c>
      <c r="O497">
        <v>680</v>
      </c>
    </row>
    <row r="498" spans="1:15" x14ac:dyDescent="0.25">
      <c r="A498" t="s">
        <v>432</v>
      </c>
      <c r="B498" t="s">
        <v>336</v>
      </c>
      <c r="C498" t="s">
        <v>506</v>
      </c>
      <c r="D498" t="s">
        <v>182</v>
      </c>
      <c r="E498" t="s">
        <v>510</v>
      </c>
      <c r="F498" t="s">
        <v>87</v>
      </c>
      <c r="G498" t="s">
        <v>88</v>
      </c>
      <c r="H498" t="s">
        <v>183</v>
      </c>
      <c r="I498" t="s">
        <v>184</v>
      </c>
      <c r="J498" t="s">
        <v>187</v>
      </c>
      <c r="K498" t="s">
        <v>188</v>
      </c>
      <c r="L498" t="s">
        <v>6</v>
      </c>
    </row>
    <row r="499" spans="1:15" x14ac:dyDescent="0.25">
      <c r="A499" t="s">
        <v>432</v>
      </c>
      <c r="B499" t="s">
        <v>336</v>
      </c>
      <c r="C499" t="s">
        <v>506</v>
      </c>
      <c r="D499" t="s">
        <v>182</v>
      </c>
      <c r="E499" t="s">
        <v>510</v>
      </c>
      <c r="F499" t="s">
        <v>87</v>
      </c>
      <c r="G499" t="s">
        <v>88</v>
      </c>
      <c r="H499" t="s">
        <v>183</v>
      </c>
      <c r="I499" t="s">
        <v>184</v>
      </c>
      <c r="J499" t="s">
        <v>187</v>
      </c>
      <c r="K499" t="s">
        <v>188</v>
      </c>
      <c r="L499" t="s">
        <v>7</v>
      </c>
    </row>
    <row r="500" spans="1:15" x14ac:dyDescent="0.25">
      <c r="A500" t="s">
        <v>432</v>
      </c>
      <c r="B500" t="s">
        <v>336</v>
      </c>
      <c r="C500" t="s">
        <v>506</v>
      </c>
      <c r="D500" t="s">
        <v>182</v>
      </c>
      <c r="E500" t="s">
        <v>510</v>
      </c>
      <c r="F500" t="s">
        <v>87</v>
      </c>
      <c r="G500" t="s">
        <v>88</v>
      </c>
      <c r="H500" t="s">
        <v>183</v>
      </c>
      <c r="I500" t="s">
        <v>184</v>
      </c>
      <c r="J500" t="s">
        <v>187</v>
      </c>
      <c r="K500" t="s">
        <v>188</v>
      </c>
      <c r="L500" t="s">
        <v>8</v>
      </c>
    </row>
    <row r="501" spans="1:15" x14ac:dyDescent="0.25">
      <c r="A501" t="s">
        <v>432</v>
      </c>
      <c r="B501" t="s">
        <v>336</v>
      </c>
      <c r="C501" t="s">
        <v>506</v>
      </c>
      <c r="D501" t="s">
        <v>182</v>
      </c>
      <c r="E501" t="s">
        <v>510</v>
      </c>
      <c r="F501" t="s">
        <v>87</v>
      </c>
      <c r="G501" t="s">
        <v>88</v>
      </c>
      <c r="H501" t="s">
        <v>183</v>
      </c>
      <c r="I501" t="s">
        <v>184</v>
      </c>
      <c r="J501" t="s">
        <v>187</v>
      </c>
      <c r="K501" t="s">
        <v>188</v>
      </c>
      <c r="L501" t="s">
        <v>9</v>
      </c>
    </row>
    <row r="502" spans="1:15" x14ac:dyDescent="0.25">
      <c r="A502" t="s">
        <v>432</v>
      </c>
      <c r="B502" t="s">
        <v>336</v>
      </c>
      <c r="C502" t="s">
        <v>506</v>
      </c>
      <c r="D502" t="s">
        <v>182</v>
      </c>
      <c r="E502" t="s">
        <v>510</v>
      </c>
      <c r="F502" t="s">
        <v>103</v>
      </c>
      <c r="G502" t="s">
        <v>104</v>
      </c>
      <c r="H502" t="s">
        <v>189</v>
      </c>
      <c r="I502" t="s">
        <v>500</v>
      </c>
      <c r="J502" t="s">
        <v>190</v>
      </c>
      <c r="K502" t="s">
        <v>478</v>
      </c>
      <c r="L502" t="s">
        <v>0</v>
      </c>
    </row>
    <row r="503" spans="1:15" x14ac:dyDescent="0.25">
      <c r="A503" t="s">
        <v>432</v>
      </c>
      <c r="B503" t="s">
        <v>336</v>
      </c>
      <c r="C503" t="s">
        <v>506</v>
      </c>
      <c r="D503" t="s">
        <v>182</v>
      </c>
      <c r="E503" t="s">
        <v>510</v>
      </c>
      <c r="F503" t="s">
        <v>103</v>
      </c>
      <c r="G503" t="s">
        <v>104</v>
      </c>
      <c r="H503" t="s">
        <v>189</v>
      </c>
      <c r="I503" t="s">
        <v>500</v>
      </c>
      <c r="J503" t="s">
        <v>190</v>
      </c>
      <c r="K503" t="s">
        <v>478</v>
      </c>
      <c r="L503" t="s">
        <v>1</v>
      </c>
    </row>
    <row r="504" spans="1:15" x14ac:dyDescent="0.25">
      <c r="A504" t="s">
        <v>432</v>
      </c>
      <c r="B504" t="s">
        <v>336</v>
      </c>
      <c r="C504" t="s">
        <v>506</v>
      </c>
      <c r="D504" t="s">
        <v>182</v>
      </c>
      <c r="E504" t="s">
        <v>510</v>
      </c>
      <c r="F504" t="s">
        <v>103</v>
      </c>
      <c r="G504" t="s">
        <v>104</v>
      </c>
      <c r="H504" t="s">
        <v>189</v>
      </c>
      <c r="I504" t="s">
        <v>500</v>
      </c>
      <c r="J504" t="s">
        <v>190</v>
      </c>
      <c r="K504" t="s">
        <v>478</v>
      </c>
      <c r="L504" t="s">
        <v>2</v>
      </c>
    </row>
    <row r="505" spans="1:15" x14ac:dyDescent="0.25">
      <c r="A505" t="s">
        <v>432</v>
      </c>
      <c r="B505" t="s">
        <v>336</v>
      </c>
      <c r="C505" t="s">
        <v>506</v>
      </c>
      <c r="D505" t="s">
        <v>182</v>
      </c>
      <c r="E505" t="s">
        <v>510</v>
      </c>
      <c r="F505" t="s">
        <v>103</v>
      </c>
      <c r="G505" t="s">
        <v>104</v>
      </c>
      <c r="H505" t="s">
        <v>189</v>
      </c>
      <c r="I505" t="s">
        <v>500</v>
      </c>
      <c r="J505" t="s">
        <v>190</v>
      </c>
      <c r="K505" t="s">
        <v>478</v>
      </c>
      <c r="L505" t="s">
        <v>3</v>
      </c>
      <c r="M505">
        <v>3690</v>
      </c>
      <c r="N505">
        <v>3740</v>
      </c>
      <c r="O505">
        <v>7430</v>
      </c>
    </row>
    <row r="506" spans="1:15" x14ac:dyDescent="0.25">
      <c r="A506" t="s">
        <v>432</v>
      </c>
      <c r="B506" t="s">
        <v>336</v>
      </c>
      <c r="C506" t="s">
        <v>506</v>
      </c>
      <c r="D506" t="s">
        <v>182</v>
      </c>
      <c r="E506" t="s">
        <v>510</v>
      </c>
      <c r="F506" t="s">
        <v>103</v>
      </c>
      <c r="G506" t="s">
        <v>104</v>
      </c>
      <c r="H506" t="s">
        <v>189</v>
      </c>
      <c r="I506" t="s">
        <v>500</v>
      </c>
      <c r="J506" t="s">
        <v>190</v>
      </c>
      <c r="K506" t="s">
        <v>478</v>
      </c>
      <c r="L506" t="s">
        <v>4</v>
      </c>
      <c r="M506">
        <v>68</v>
      </c>
      <c r="N506">
        <v>57</v>
      </c>
      <c r="O506">
        <v>125</v>
      </c>
    </row>
    <row r="507" spans="1:15" x14ac:dyDescent="0.25">
      <c r="A507" t="s">
        <v>432</v>
      </c>
      <c r="B507" t="s">
        <v>336</v>
      </c>
      <c r="C507" t="s">
        <v>506</v>
      </c>
      <c r="D507" t="s">
        <v>182</v>
      </c>
      <c r="E507" t="s">
        <v>510</v>
      </c>
      <c r="F507" t="s">
        <v>103</v>
      </c>
      <c r="G507" t="s">
        <v>104</v>
      </c>
      <c r="H507" t="s">
        <v>189</v>
      </c>
      <c r="I507" t="s">
        <v>500</v>
      </c>
      <c r="J507" t="s">
        <v>190</v>
      </c>
      <c r="K507" t="s">
        <v>478</v>
      </c>
      <c r="L507" t="s">
        <v>5</v>
      </c>
    </row>
    <row r="508" spans="1:15" x14ac:dyDescent="0.25">
      <c r="A508" t="s">
        <v>432</v>
      </c>
      <c r="B508" t="s">
        <v>336</v>
      </c>
      <c r="C508" t="s">
        <v>506</v>
      </c>
      <c r="D508" t="s">
        <v>182</v>
      </c>
      <c r="E508" t="s">
        <v>510</v>
      </c>
      <c r="F508" t="s">
        <v>103</v>
      </c>
      <c r="G508" t="s">
        <v>104</v>
      </c>
      <c r="H508" t="s">
        <v>189</v>
      </c>
      <c r="I508" t="s">
        <v>500</v>
      </c>
      <c r="J508" t="s">
        <v>190</v>
      </c>
      <c r="K508" t="s">
        <v>478</v>
      </c>
      <c r="L508" t="s">
        <v>6</v>
      </c>
      <c r="M508">
        <v>449</v>
      </c>
      <c r="N508">
        <v>415</v>
      </c>
      <c r="O508">
        <v>864</v>
      </c>
    </row>
    <row r="509" spans="1:15" x14ac:dyDescent="0.25">
      <c r="A509" t="s">
        <v>432</v>
      </c>
      <c r="B509" t="s">
        <v>336</v>
      </c>
      <c r="C509" t="s">
        <v>506</v>
      </c>
      <c r="D509" t="s">
        <v>182</v>
      </c>
      <c r="E509" t="s">
        <v>510</v>
      </c>
      <c r="F509" t="s">
        <v>103</v>
      </c>
      <c r="G509" t="s">
        <v>104</v>
      </c>
      <c r="H509" t="s">
        <v>189</v>
      </c>
      <c r="I509" t="s">
        <v>500</v>
      </c>
      <c r="J509" t="s">
        <v>190</v>
      </c>
      <c r="K509" t="s">
        <v>478</v>
      </c>
      <c r="L509" t="s">
        <v>7</v>
      </c>
      <c r="M509">
        <v>40</v>
      </c>
      <c r="N509">
        <v>35</v>
      </c>
      <c r="O509">
        <v>75</v>
      </c>
    </row>
    <row r="510" spans="1:15" x14ac:dyDescent="0.25">
      <c r="A510" t="s">
        <v>432</v>
      </c>
      <c r="B510" t="s">
        <v>336</v>
      </c>
      <c r="C510" t="s">
        <v>506</v>
      </c>
      <c r="D510" t="s">
        <v>182</v>
      </c>
      <c r="E510" t="s">
        <v>510</v>
      </c>
      <c r="F510" t="s">
        <v>103</v>
      </c>
      <c r="G510" t="s">
        <v>104</v>
      </c>
      <c r="H510" t="s">
        <v>189</v>
      </c>
      <c r="I510" t="s">
        <v>500</v>
      </c>
      <c r="J510" t="s">
        <v>190</v>
      </c>
      <c r="K510" t="s">
        <v>478</v>
      </c>
      <c r="L510" t="s">
        <v>8</v>
      </c>
    </row>
    <row r="511" spans="1:15" x14ac:dyDescent="0.25">
      <c r="A511" t="s">
        <v>432</v>
      </c>
      <c r="B511" t="s">
        <v>336</v>
      </c>
      <c r="C511" t="s">
        <v>506</v>
      </c>
      <c r="D511" t="s">
        <v>182</v>
      </c>
      <c r="E511" t="s">
        <v>510</v>
      </c>
      <c r="F511" t="s">
        <v>103</v>
      </c>
      <c r="G511" t="s">
        <v>104</v>
      </c>
      <c r="H511" t="s">
        <v>189</v>
      </c>
      <c r="I511" t="s">
        <v>500</v>
      </c>
      <c r="J511" t="s">
        <v>190</v>
      </c>
      <c r="K511" t="s">
        <v>478</v>
      </c>
      <c r="L511" t="s">
        <v>9</v>
      </c>
      <c r="M511">
        <v>484</v>
      </c>
      <c r="N511">
        <v>442</v>
      </c>
      <c r="O511">
        <v>926</v>
      </c>
    </row>
    <row r="512" spans="1:15" x14ac:dyDescent="0.25">
      <c r="A512" t="s">
        <v>432</v>
      </c>
      <c r="B512" t="s">
        <v>336</v>
      </c>
      <c r="C512" t="s">
        <v>506</v>
      </c>
      <c r="D512" t="s">
        <v>182</v>
      </c>
      <c r="E512" t="s">
        <v>510</v>
      </c>
      <c r="F512" t="s">
        <v>103</v>
      </c>
      <c r="G512" t="s">
        <v>104</v>
      </c>
      <c r="H512" t="s">
        <v>189</v>
      </c>
      <c r="I512" t="s">
        <v>500</v>
      </c>
      <c r="J512" t="s">
        <v>191</v>
      </c>
      <c r="K512" t="s">
        <v>479</v>
      </c>
      <c r="L512" t="s">
        <v>0</v>
      </c>
    </row>
    <row r="513" spans="1:15" x14ac:dyDescent="0.25">
      <c r="A513" t="s">
        <v>432</v>
      </c>
      <c r="B513" t="s">
        <v>336</v>
      </c>
      <c r="C513" t="s">
        <v>506</v>
      </c>
      <c r="D513" t="s">
        <v>182</v>
      </c>
      <c r="E513" t="s">
        <v>510</v>
      </c>
      <c r="F513" t="s">
        <v>103</v>
      </c>
      <c r="G513" t="s">
        <v>104</v>
      </c>
      <c r="H513" t="s">
        <v>189</v>
      </c>
      <c r="I513" t="s">
        <v>500</v>
      </c>
      <c r="J513" t="s">
        <v>191</v>
      </c>
      <c r="K513" t="s">
        <v>479</v>
      </c>
      <c r="L513" t="s">
        <v>1</v>
      </c>
      <c r="M513">
        <v>100</v>
      </c>
      <c r="N513">
        <v>100</v>
      </c>
      <c r="O513">
        <v>200</v>
      </c>
    </row>
    <row r="514" spans="1:15" x14ac:dyDescent="0.25">
      <c r="A514" t="s">
        <v>432</v>
      </c>
      <c r="B514" t="s">
        <v>336</v>
      </c>
      <c r="C514" t="s">
        <v>506</v>
      </c>
      <c r="D514" t="s">
        <v>182</v>
      </c>
      <c r="E514" t="s">
        <v>510</v>
      </c>
      <c r="F514" t="s">
        <v>103</v>
      </c>
      <c r="G514" t="s">
        <v>104</v>
      </c>
      <c r="H514" t="s">
        <v>189</v>
      </c>
      <c r="I514" t="s">
        <v>500</v>
      </c>
      <c r="J514" t="s">
        <v>191</v>
      </c>
      <c r="K514" t="s">
        <v>479</v>
      </c>
      <c r="L514" t="s">
        <v>2</v>
      </c>
    </row>
    <row r="515" spans="1:15" x14ac:dyDescent="0.25">
      <c r="A515" t="s">
        <v>432</v>
      </c>
      <c r="B515" t="s">
        <v>336</v>
      </c>
      <c r="C515" t="s">
        <v>506</v>
      </c>
      <c r="D515" t="s">
        <v>182</v>
      </c>
      <c r="E515" t="s">
        <v>510</v>
      </c>
      <c r="F515" t="s">
        <v>103</v>
      </c>
      <c r="G515" t="s">
        <v>104</v>
      </c>
      <c r="H515" t="s">
        <v>189</v>
      </c>
      <c r="I515" t="s">
        <v>500</v>
      </c>
      <c r="J515" t="s">
        <v>191</v>
      </c>
      <c r="K515" t="s">
        <v>479</v>
      </c>
      <c r="L515" t="s">
        <v>3</v>
      </c>
      <c r="M515">
        <v>50000</v>
      </c>
      <c r="N515">
        <v>57500</v>
      </c>
      <c r="O515">
        <v>107500</v>
      </c>
    </row>
    <row r="516" spans="1:15" x14ac:dyDescent="0.25">
      <c r="A516" t="s">
        <v>432</v>
      </c>
      <c r="B516" t="s">
        <v>336</v>
      </c>
      <c r="C516" t="s">
        <v>506</v>
      </c>
      <c r="D516" t="s">
        <v>182</v>
      </c>
      <c r="E516" t="s">
        <v>510</v>
      </c>
      <c r="F516" t="s">
        <v>103</v>
      </c>
      <c r="G516" t="s">
        <v>104</v>
      </c>
      <c r="H516" t="s">
        <v>189</v>
      </c>
      <c r="I516" t="s">
        <v>500</v>
      </c>
      <c r="J516" t="s">
        <v>191</v>
      </c>
      <c r="K516" t="s">
        <v>479</v>
      </c>
      <c r="L516" t="s">
        <v>4</v>
      </c>
      <c r="M516">
        <v>100</v>
      </c>
      <c r="N516">
        <v>100</v>
      </c>
      <c r="O516">
        <v>200</v>
      </c>
    </row>
    <row r="517" spans="1:15" x14ac:dyDescent="0.25">
      <c r="A517" t="s">
        <v>432</v>
      </c>
      <c r="B517" t="s">
        <v>336</v>
      </c>
      <c r="C517" t="s">
        <v>506</v>
      </c>
      <c r="D517" t="s">
        <v>182</v>
      </c>
      <c r="E517" t="s">
        <v>510</v>
      </c>
      <c r="F517" t="s">
        <v>103</v>
      </c>
      <c r="G517" t="s">
        <v>104</v>
      </c>
      <c r="H517" t="s">
        <v>189</v>
      </c>
      <c r="I517" t="s">
        <v>500</v>
      </c>
      <c r="J517" t="s">
        <v>191</v>
      </c>
      <c r="K517" t="s">
        <v>479</v>
      </c>
      <c r="L517" t="s">
        <v>5</v>
      </c>
    </row>
    <row r="518" spans="1:15" x14ac:dyDescent="0.25">
      <c r="A518" t="s">
        <v>432</v>
      </c>
      <c r="B518" t="s">
        <v>336</v>
      </c>
      <c r="C518" t="s">
        <v>506</v>
      </c>
      <c r="D518" t="s">
        <v>182</v>
      </c>
      <c r="E518" t="s">
        <v>510</v>
      </c>
      <c r="F518" t="s">
        <v>103</v>
      </c>
      <c r="G518" t="s">
        <v>104</v>
      </c>
      <c r="H518" t="s">
        <v>189</v>
      </c>
      <c r="I518" t="s">
        <v>500</v>
      </c>
      <c r="J518" t="s">
        <v>191</v>
      </c>
      <c r="K518" t="s">
        <v>479</v>
      </c>
      <c r="L518" t="s">
        <v>6</v>
      </c>
    </row>
    <row r="519" spans="1:15" x14ac:dyDescent="0.25">
      <c r="A519" t="s">
        <v>432</v>
      </c>
      <c r="B519" t="s">
        <v>336</v>
      </c>
      <c r="C519" t="s">
        <v>506</v>
      </c>
      <c r="D519" t="s">
        <v>182</v>
      </c>
      <c r="E519" t="s">
        <v>510</v>
      </c>
      <c r="F519" t="s">
        <v>103</v>
      </c>
      <c r="G519" t="s">
        <v>104</v>
      </c>
      <c r="H519" t="s">
        <v>189</v>
      </c>
      <c r="I519" t="s">
        <v>500</v>
      </c>
      <c r="J519" t="s">
        <v>191</v>
      </c>
      <c r="K519" t="s">
        <v>479</v>
      </c>
      <c r="L519" t="s">
        <v>7</v>
      </c>
      <c r="M519">
        <v>100</v>
      </c>
      <c r="N519">
        <v>100</v>
      </c>
      <c r="O519">
        <v>200</v>
      </c>
    </row>
    <row r="520" spans="1:15" x14ac:dyDescent="0.25">
      <c r="A520" t="s">
        <v>432</v>
      </c>
      <c r="B520" t="s">
        <v>336</v>
      </c>
      <c r="C520" t="s">
        <v>506</v>
      </c>
      <c r="D520" t="s">
        <v>182</v>
      </c>
      <c r="E520" t="s">
        <v>510</v>
      </c>
      <c r="F520" t="s">
        <v>103</v>
      </c>
      <c r="G520" t="s">
        <v>104</v>
      </c>
      <c r="H520" t="s">
        <v>189</v>
      </c>
      <c r="I520" t="s">
        <v>500</v>
      </c>
      <c r="J520" t="s">
        <v>191</v>
      </c>
      <c r="K520" t="s">
        <v>479</v>
      </c>
      <c r="L520" t="s">
        <v>8</v>
      </c>
    </row>
    <row r="521" spans="1:15" x14ac:dyDescent="0.25">
      <c r="A521" t="s">
        <v>432</v>
      </c>
      <c r="B521" t="s">
        <v>336</v>
      </c>
      <c r="C521" t="s">
        <v>506</v>
      </c>
      <c r="D521" t="s">
        <v>182</v>
      </c>
      <c r="E521" t="s">
        <v>510</v>
      </c>
      <c r="F521" t="s">
        <v>103</v>
      </c>
      <c r="G521" t="s">
        <v>104</v>
      </c>
      <c r="H521" t="s">
        <v>189</v>
      </c>
      <c r="I521" t="s">
        <v>500</v>
      </c>
      <c r="J521" t="s">
        <v>191</v>
      </c>
      <c r="K521" t="s">
        <v>479</v>
      </c>
      <c r="L521" t="s">
        <v>9</v>
      </c>
    </row>
    <row r="522" spans="1:15" x14ac:dyDescent="0.25">
      <c r="A522" t="s">
        <v>432</v>
      </c>
      <c r="B522" t="s">
        <v>336</v>
      </c>
      <c r="C522" t="s">
        <v>506</v>
      </c>
      <c r="D522" t="s">
        <v>182</v>
      </c>
      <c r="E522" t="s">
        <v>510</v>
      </c>
      <c r="F522" t="s">
        <v>480</v>
      </c>
      <c r="G522" t="s">
        <v>481</v>
      </c>
      <c r="H522" t="s">
        <v>482</v>
      </c>
      <c r="I522" t="s">
        <v>483</v>
      </c>
      <c r="J522" t="s">
        <v>484</v>
      </c>
      <c r="K522" t="s">
        <v>485</v>
      </c>
      <c r="L522" t="s">
        <v>0</v>
      </c>
    </row>
    <row r="523" spans="1:15" x14ac:dyDescent="0.25">
      <c r="A523" t="s">
        <v>432</v>
      </c>
      <c r="B523" t="s">
        <v>336</v>
      </c>
      <c r="C523" t="s">
        <v>506</v>
      </c>
      <c r="D523" t="s">
        <v>182</v>
      </c>
      <c r="E523" t="s">
        <v>510</v>
      </c>
      <c r="F523" t="s">
        <v>480</v>
      </c>
      <c r="G523" t="s">
        <v>481</v>
      </c>
      <c r="H523" t="s">
        <v>482</v>
      </c>
      <c r="I523" t="s">
        <v>483</v>
      </c>
      <c r="J523" t="s">
        <v>484</v>
      </c>
      <c r="K523" t="s">
        <v>485</v>
      </c>
      <c r="L523" t="s">
        <v>1</v>
      </c>
    </row>
    <row r="524" spans="1:15" x14ac:dyDescent="0.25">
      <c r="A524" t="s">
        <v>432</v>
      </c>
      <c r="B524" t="s">
        <v>336</v>
      </c>
      <c r="C524" t="s">
        <v>506</v>
      </c>
      <c r="D524" t="s">
        <v>182</v>
      </c>
      <c r="E524" t="s">
        <v>510</v>
      </c>
      <c r="F524" t="s">
        <v>480</v>
      </c>
      <c r="G524" t="s">
        <v>481</v>
      </c>
      <c r="H524" t="s">
        <v>482</v>
      </c>
      <c r="I524" t="s">
        <v>483</v>
      </c>
      <c r="J524" t="s">
        <v>484</v>
      </c>
      <c r="K524" t="s">
        <v>485</v>
      </c>
      <c r="L524" t="s">
        <v>2</v>
      </c>
    </row>
    <row r="525" spans="1:15" x14ac:dyDescent="0.25">
      <c r="A525" t="s">
        <v>432</v>
      </c>
      <c r="B525" t="s">
        <v>336</v>
      </c>
      <c r="C525" t="s">
        <v>506</v>
      </c>
      <c r="D525" t="s">
        <v>182</v>
      </c>
      <c r="E525" t="s">
        <v>510</v>
      </c>
      <c r="F525" t="s">
        <v>480</v>
      </c>
      <c r="G525" t="s">
        <v>481</v>
      </c>
      <c r="H525" t="s">
        <v>482</v>
      </c>
      <c r="I525" t="s">
        <v>483</v>
      </c>
      <c r="J525" t="s">
        <v>484</v>
      </c>
      <c r="K525" t="s">
        <v>485</v>
      </c>
      <c r="L525" t="s">
        <v>3</v>
      </c>
      <c r="M525">
        <v>65317</v>
      </c>
      <c r="N525">
        <v>67983</v>
      </c>
      <c r="O525">
        <v>133300</v>
      </c>
    </row>
    <row r="526" spans="1:15" x14ac:dyDescent="0.25">
      <c r="A526" t="s">
        <v>432</v>
      </c>
      <c r="B526" t="s">
        <v>336</v>
      </c>
      <c r="C526" t="s">
        <v>506</v>
      </c>
      <c r="D526" t="s">
        <v>182</v>
      </c>
      <c r="E526" t="s">
        <v>510</v>
      </c>
      <c r="F526" t="s">
        <v>480</v>
      </c>
      <c r="G526" t="s">
        <v>481</v>
      </c>
      <c r="H526" t="s">
        <v>482</v>
      </c>
      <c r="I526" t="s">
        <v>483</v>
      </c>
      <c r="J526" t="s">
        <v>484</v>
      </c>
      <c r="K526" t="s">
        <v>485</v>
      </c>
      <c r="L526" t="s">
        <v>4</v>
      </c>
      <c r="M526">
        <v>5891</v>
      </c>
      <c r="N526">
        <v>6718</v>
      </c>
      <c r="O526">
        <v>12609</v>
      </c>
    </row>
    <row r="527" spans="1:15" x14ac:dyDescent="0.25">
      <c r="A527" t="s">
        <v>432</v>
      </c>
      <c r="B527" t="s">
        <v>336</v>
      </c>
      <c r="C527" t="s">
        <v>506</v>
      </c>
      <c r="D527" t="s">
        <v>182</v>
      </c>
      <c r="E527" t="s">
        <v>510</v>
      </c>
      <c r="F527" t="s">
        <v>480</v>
      </c>
      <c r="G527" t="s">
        <v>481</v>
      </c>
      <c r="H527" t="s">
        <v>482</v>
      </c>
      <c r="I527" t="s">
        <v>483</v>
      </c>
      <c r="J527" t="s">
        <v>484</v>
      </c>
      <c r="K527" t="s">
        <v>485</v>
      </c>
      <c r="L527" t="s">
        <v>5</v>
      </c>
    </row>
    <row r="528" spans="1:15" x14ac:dyDescent="0.25">
      <c r="A528" t="s">
        <v>432</v>
      </c>
      <c r="B528" t="s">
        <v>336</v>
      </c>
      <c r="C528" t="s">
        <v>506</v>
      </c>
      <c r="D528" t="s">
        <v>182</v>
      </c>
      <c r="E528" t="s">
        <v>510</v>
      </c>
      <c r="F528" t="s">
        <v>480</v>
      </c>
      <c r="G528" t="s">
        <v>481</v>
      </c>
      <c r="H528" t="s">
        <v>482</v>
      </c>
      <c r="I528" t="s">
        <v>483</v>
      </c>
      <c r="J528" t="s">
        <v>484</v>
      </c>
      <c r="K528" t="s">
        <v>485</v>
      </c>
      <c r="L528" t="s">
        <v>6</v>
      </c>
      <c r="M528">
        <v>36097</v>
      </c>
      <c r="N528">
        <v>37571</v>
      </c>
      <c r="O528">
        <v>73668</v>
      </c>
    </row>
    <row r="529" spans="1:15" x14ac:dyDescent="0.25">
      <c r="A529" t="s">
        <v>432</v>
      </c>
      <c r="B529" t="s">
        <v>336</v>
      </c>
      <c r="C529" t="s">
        <v>506</v>
      </c>
      <c r="D529" t="s">
        <v>182</v>
      </c>
      <c r="E529" t="s">
        <v>510</v>
      </c>
      <c r="F529" t="s">
        <v>480</v>
      </c>
      <c r="G529" t="s">
        <v>481</v>
      </c>
      <c r="H529" t="s">
        <v>482</v>
      </c>
      <c r="I529" t="s">
        <v>483</v>
      </c>
      <c r="J529" t="s">
        <v>484</v>
      </c>
      <c r="K529" t="s">
        <v>485</v>
      </c>
      <c r="L529" t="s">
        <v>7</v>
      </c>
      <c r="M529">
        <v>15280</v>
      </c>
      <c r="N529">
        <v>15893</v>
      </c>
      <c r="O529">
        <v>31173</v>
      </c>
    </row>
    <row r="530" spans="1:15" x14ac:dyDescent="0.25">
      <c r="A530" t="s">
        <v>432</v>
      </c>
      <c r="B530" t="s">
        <v>336</v>
      </c>
      <c r="C530" t="s">
        <v>506</v>
      </c>
      <c r="D530" t="s">
        <v>182</v>
      </c>
      <c r="E530" t="s">
        <v>510</v>
      </c>
      <c r="F530" t="s">
        <v>480</v>
      </c>
      <c r="G530" t="s">
        <v>481</v>
      </c>
      <c r="H530" t="s">
        <v>482</v>
      </c>
      <c r="I530" t="s">
        <v>483</v>
      </c>
      <c r="J530" t="s">
        <v>484</v>
      </c>
      <c r="K530" t="s">
        <v>485</v>
      </c>
      <c r="L530" t="s">
        <v>8</v>
      </c>
    </row>
    <row r="531" spans="1:15" x14ac:dyDescent="0.25">
      <c r="A531" t="s">
        <v>432</v>
      </c>
      <c r="B531" t="s">
        <v>336</v>
      </c>
      <c r="C531" t="s">
        <v>506</v>
      </c>
      <c r="D531" t="s">
        <v>182</v>
      </c>
      <c r="E531" t="s">
        <v>510</v>
      </c>
      <c r="F531" t="s">
        <v>480</v>
      </c>
      <c r="G531" t="s">
        <v>481</v>
      </c>
      <c r="H531" t="s">
        <v>482</v>
      </c>
      <c r="I531" t="s">
        <v>483</v>
      </c>
      <c r="J531" t="s">
        <v>484</v>
      </c>
      <c r="K531" t="s">
        <v>485</v>
      </c>
      <c r="L531" t="s">
        <v>9</v>
      </c>
      <c r="M531">
        <v>36674</v>
      </c>
      <c r="N531">
        <v>38241</v>
      </c>
      <c r="O531">
        <v>74915</v>
      </c>
    </row>
    <row r="532" spans="1:15" x14ac:dyDescent="0.25">
      <c r="A532" t="s">
        <v>432</v>
      </c>
      <c r="B532" t="s">
        <v>336</v>
      </c>
      <c r="C532" t="s">
        <v>506</v>
      </c>
      <c r="D532" t="s">
        <v>182</v>
      </c>
      <c r="E532" t="s">
        <v>510</v>
      </c>
      <c r="F532" t="s">
        <v>480</v>
      </c>
      <c r="G532" t="s">
        <v>481</v>
      </c>
      <c r="H532" t="s">
        <v>486</v>
      </c>
      <c r="I532" t="s">
        <v>487</v>
      </c>
      <c r="J532" t="s">
        <v>488</v>
      </c>
      <c r="K532" t="s">
        <v>489</v>
      </c>
      <c r="L532" t="s">
        <v>0</v>
      </c>
    </row>
    <row r="533" spans="1:15" x14ac:dyDescent="0.25">
      <c r="A533" t="s">
        <v>432</v>
      </c>
      <c r="B533" t="s">
        <v>336</v>
      </c>
      <c r="C533" t="s">
        <v>506</v>
      </c>
      <c r="D533" t="s">
        <v>182</v>
      </c>
      <c r="E533" t="s">
        <v>510</v>
      </c>
      <c r="F533" t="s">
        <v>480</v>
      </c>
      <c r="G533" t="s">
        <v>481</v>
      </c>
      <c r="H533" t="s">
        <v>486</v>
      </c>
      <c r="I533" t="s">
        <v>487</v>
      </c>
      <c r="J533" t="s">
        <v>488</v>
      </c>
      <c r="K533" t="s">
        <v>489</v>
      </c>
      <c r="L533" t="s">
        <v>1</v>
      </c>
    </row>
    <row r="534" spans="1:15" x14ac:dyDescent="0.25">
      <c r="A534" t="s">
        <v>432</v>
      </c>
      <c r="B534" t="s">
        <v>336</v>
      </c>
      <c r="C534" t="s">
        <v>506</v>
      </c>
      <c r="D534" t="s">
        <v>182</v>
      </c>
      <c r="E534" t="s">
        <v>510</v>
      </c>
      <c r="F534" t="s">
        <v>480</v>
      </c>
      <c r="G534" t="s">
        <v>481</v>
      </c>
      <c r="H534" t="s">
        <v>486</v>
      </c>
      <c r="I534" t="s">
        <v>487</v>
      </c>
      <c r="J534" t="s">
        <v>488</v>
      </c>
      <c r="K534" t="s">
        <v>489</v>
      </c>
      <c r="L534" t="s">
        <v>2</v>
      </c>
    </row>
    <row r="535" spans="1:15" x14ac:dyDescent="0.25">
      <c r="A535" t="s">
        <v>432</v>
      </c>
      <c r="B535" t="s">
        <v>336</v>
      </c>
      <c r="C535" t="s">
        <v>506</v>
      </c>
      <c r="D535" t="s">
        <v>182</v>
      </c>
      <c r="E535" t="s">
        <v>510</v>
      </c>
      <c r="F535" t="s">
        <v>480</v>
      </c>
      <c r="G535" t="s">
        <v>481</v>
      </c>
      <c r="H535" t="s">
        <v>486</v>
      </c>
      <c r="I535" t="s">
        <v>487</v>
      </c>
      <c r="J535" t="s">
        <v>488</v>
      </c>
      <c r="K535" t="s">
        <v>489</v>
      </c>
      <c r="L535" t="s">
        <v>3</v>
      </c>
      <c r="M535">
        <v>25289</v>
      </c>
      <c r="N535">
        <v>26350</v>
      </c>
      <c r="O535">
        <v>51639</v>
      </c>
    </row>
    <row r="536" spans="1:15" x14ac:dyDescent="0.25">
      <c r="A536" t="s">
        <v>432</v>
      </c>
      <c r="B536" t="s">
        <v>336</v>
      </c>
      <c r="C536" t="s">
        <v>506</v>
      </c>
      <c r="D536" t="s">
        <v>182</v>
      </c>
      <c r="E536" t="s">
        <v>510</v>
      </c>
      <c r="F536" t="s">
        <v>480</v>
      </c>
      <c r="G536" t="s">
        <v>481</v>
      </c>
      <c r="H536" t="s">
        <v>486</v>
      </c>
      <c r="I536" t="s">
        <v>487</v>
      </c>
      <c r="J536" t="s">
        <v>488</v>
      </c>
      <c r="K536" t="s">
        <v>489</v>
      </c>
      <c r="L536" t="s">
        <v>4</v>
      </c>
      <c r="M536">
        <v>30037</v>
      </c>
      <c r="N536">
        <v>30035</v>
      </c>
      <c r="O536">
        <v>60072</v>
      </c>
    </row>
    <row r="537" spans="1:15" x14ac:dyDescent="0.25">
      <c r="A537" t="s">
        <v>432</v>
      </c>
      <c r="B537" t="s">
        <v>336</v>
      </c>
      <c r="C537" t="s">
        <v>506</v>
      </c>
      <c r="D537" t="s">
        <v>182</v>
      </c>
      <c r="E537" t="s">
        <v>510</v>
      </c>
      <c r="F537" t="s">
        <v>480</v>
      </c>
      <c r="G537" t="s">
        <v>481</v>
      </c>
      <c r="H537" t="s">
        <v>486</v>
      </c>
      <c r="I537" t="s">
        <v>487</v>
      </c>
      <c r="J537" t="s">
        <v>488</v>
      </c>
      <c r="K537" t="s">
        <v>489</v>
      </c>
      <c r="L537" t="s">
        <v>5</v>
      </c>
    </row>
    <row r="538" spans="1:15" x14ac:dyDescent="0.25">
      <c r="A538" t="s">
        <v>432</v>
      </c>
      <c r="B538" t="s">
        <v>336</v>
      </c>
      <c r="C538" t="s">
        <v>506</v>
      </c>
      <c r="D538" t="s">
        <v>182</v>
      </c>
      <c r="E538" t="s">
        <v>510</v>
      </c>
      <c r="F538" t="s">
        <v>480</v>
      </c>
      <c r="G538" t="s">
        <v>481</v>
      </c>
      <c r="H538" t="s">
        <v>486</v>
      </c>
      <c r="I538" t="s">
        <v>487</v>
      </c>
      <c r="J538" t="s">
        <v>488</v>
      </c>
      <c r="K538" t="s">
        <v>489</v>
      </c>
      <c r="L538" t="s">
        <v>6</v>
      </c>
      <c r="M538">
        <v>6592</v>
      </c>
      <c r="N538">
        <v>6861</v>
      </c>
      <c r="O538">
        <v>13453</v>
      </c>
    </row>
    <row r="539" spans="1:15" x14ac:dyDescent="0.25">
      <c r="A539" t="s">
        <v>432</v>
      </c>
      <c r="B539" t="s">
        <v>336</v>
      </c>
      <c r="C539" t="s">
        <v>506</v>
      </c>
      <c r="D539" t="s">
        <v>182</v>
      </c>
      <c r="E539" t="s">
        <v>510</v>
      </c>
      <c r="F539" t="s">
        <v>480</v>
      </c>
      <c r="G539" t="s">
        <v>481</v>
      </c>
      <c r="H539" t="s">
        <v>486</v>
      </c>
      <c r="I539" t="s">
        <v>487</v>
      </c>
      <c r="J539" t="s">
        <v>488</v>
      </c>
      <c r="K539" t="s">
        <v>489</v>
      </c>
      <c r="L539" t="s">
        <v>7</v>
      </c>
      <c r="M539">
        <v>4782</v>
      </c>
      <c r="N539">
        <v>4900</v>
      </c>
      <c r="O539">
        <v>9682</v>
      </c>
    </row>
    <row r="540" spans="1:15" x14ac:dyDescent="0.25">
      <c r="A540" t="s">
        <v>432</v>
      </c>
      <c r="B540" t="s">
        <v>336</v>
      </c>
      <c r="C540" t="s">
        <v>506</v>
      </c>
      <c r="D540" t="s">
        <v>182</v>
      </c>
      <c r="E540" t="s">
        <v>510</v>
      </c>
      <c r="F540" t="s">
        <v>480</v>
      </c>
      <c r="G540" t="s">
        <v>481</v>
      </c>
      <c r="H540" t="s">
        <v>486</v>
      </c>
      <c r="I540" t="s">
        <v>487</v>
      </c>
      <c r="J540" t="s">
        <v>488</v>
      </c>
      <c r="K540" t="s">
        <v>489</v>
      </c>
      <c r="L540" t="s">
        <v>8</v>
      </c>
    </row>
    <row r="541" spans="1:15" x14ac:dyDescent="0.25">
      <c r="A541" t="s">
        <v>432</v>
      </c>
      <c r="B541" t="s">
        <v>336</v>
      </c>
      <c r="C541" t="s">
        <v>506</v>
      </c>
      <c r="D541" t="s">
        <v>182</v>
      </c>
      <c r="E541" t="s">
        <v>510</v>
      </c>
      <c r="F541" t="s">
        <v>480</v>
      </c>
      <c r="G541" t="s">
        <v>481</v>
      </c>
      <c r="H541" t="s">
        <v>486</v>
      </c>
      <c r="I541" t="s">
        <v>487</v>
      </c>
      <c r="J541" t="s">
        <v>488</v>
      </c>
      <c r="K541" t="s">
        <v>489</v>
      </c>
      <c r="L541" t="s">
        <v>9</v>
      </c>
      <c r="M541">
        <v>35170</v>
      </c>
      <c r="N541">
        <v>36605</v>
      </c>
      <c r="O541">
        <v>71775</v>
      </c>
    </row>
    <row r="542" spans="1:15" x14ac:dyDescent="0.25">
      <c r="A542" t="s">
        <v>432</v>
      </c>
      <c r="B542" t="s">
        <v>336</v>
      </c>
      <c r="C542" t="s">
        <v>506</v>
      </c>
      <c r="D542" t="s">
        <v>182</v>
      </c>
      <c r="E542" t="s">
        <v>510</v>
      </c>
      <c r="F542" t="s">
        <v>480</v>
      </c>
      <c r="G542" t="s">
        <v>481</v>
      </c>
      <c r="H542" t="s">
        <v>490</v>
      </c>
      <c r="I542" t="s">
        <v>491</v>
      </c>
      <c r="J542" t="s">
        <v>492</v>
      </c>
      <c r="K542" t="s">
        <v>493</v>
      </c>
      <c r="L542" t="s">
        <v>0</v>
      </c>
    </row>
    <row r="543" spans="1:15" x14ac:dyDescent="0.25">
      <c r="A543" t="s">
        <v>432</v>
      </c>
      <c r="B543" t="s">
        <v>336</v>
      </c>
      <c r="C543" t="s">
        <v>506</v>
      </c>
      <c r="D543" t="s">
        <v>182</v>
      </c>
      <c r="E543" t="s">
        <v>510</v>
      </c>
      <c r="F543" t="s">
        <v>480</v>
      </c>
      <c r="G543" t="s">
        <v>481</v>
      </c>
      <c r="H543" t="s">
        <v>490</v>
      </c>
      <c r="I543" t="s">
        <v>491</v>
      </c>
      <c r="J543" t="s">
        <v>492</v>
      </c>
      <c r="K543" t="s">
        <v>493</v>
      </c>
      <c r="L543" t="s">
        <v>1</v>
      </c>
    </row>
    <row r="544" spans="1:15" x14ac:dyDescent="0.25">
      <c r="A544" t="s">
        <v>432</v>
      </c>
      <c r="B544" t="s">
        <v>336</v>
      </c>
      <c r="C544" t="s">
        <v>506</v>
      </c>
      <c r="D544" t="s">
        <v>182</v>
      </c>
      <c r="E544" t="s">
        <v>510</v>
      </c>
      <c r="F544" t="s">
        <v>480</v>
      </c>
      <c r="G544" t="s">
        <v>481</v>
      </c>
      <c r="H544" t="s">
        <v>490</v>
      </c>
      <c r="I544" t="s">
        <v>491</v>
      </c>
      <c r="J544" t="s">
        <v>492</v>
      </c>
      <c r="K544" t="s">
        <v>493</v>
      </c>
      <c r="L544" t="s">
        <v>2</v>
      </c>
    </row>
    <row r="545" spans="1:15" x14ac:dyDescent="0.25">
      <c r="A545" t="s">
        <v>432</v>
      </c>
      <c r="B545" t="s">
        <v>336</v>
      </c>
      <c r="C545" t="s">
        <v>506</v>
      </c>
      <c r="D545" t="s">
        <v>182</v>
      </c>
      <c r="E545" t="s">
        <v>510</v>
      </c>
      <c r="F545" t="s">
        <v>480</v>
      </c>
      <c r="G545" t="s">
        <v>481</v>
      </c>
      <c r="H545" t="s">
        <v>490</v>
      </c>
      <c r="I545" t="s">
        <v>491</v>
      </c>
      <c r="J545" t="s">
        <v>492</v>
      </c>
      <c r="K545" t="s">
        <v>493</v>
      </c>
      <c r="L545" t="s">
        <v>3</v>
      </c>
      <c r="M545">
        <v>27000</v>
      </c>
      <c r="N545">
        <v>28100</v>
      </c>
      <c r="O545">
        <v>55100</v>
      </c>
    </row>
    <row r="546" spans="1:15" x14ac:dyDescent="0.25">
      <c r="A546" t="s">
        <v>432</v>
      </c>
      <c r="B546" t="s">
        <v>336</v>
      </c>
      <c r="C546" t="s">
        <v>506</v>
      </c>
      <c r="D546" t="s">
        <v>182</v>
      </c>
      <c r="E546" t="s">
        <v>510</v>
      </c>
      <c r="F546" t="s">
        <v>480</v>
      </c>
      <c r="G546" t="s">
        <v>481</v>
      </c>
      <c r="H546" t="s">
        <v>490</v>
      </c>
      <c r="I546" t="s">
        <v>491</v>
      </c>
      <c r="J546" t="s">
        <v>492</v>
      </c>
      <c r="K546" t="s">
        <v>493</v>
      </c>
      <c r="L546" t="s">
        <v>4</v>
      </c>
      <c r="M546">
        <v>103030</v>
      </c>
      <c r="N546">
        <v>10303</v>
      </c>
      <c r="O546">
        <v>20606</v>
      </c>
    </row>
    <row r="547" spans="1:15" x14ac:dyDescent="0.25">
      <c r="A547" t="s">
        <v>432</v>
      </c>
      <c r="B547" t="s">
        <v>336</v>
      </c>
      <c r="C547" t="s">
        <v>506</v>
      </c>
      <c r="D547" t="s">
        <v>182</v>
      </c>
      <c r="E547" t="s">
        <v>510</v>
      </c>
      <c r="F547" t="s">
        <v>480</v>
      </c>
      <c r="G547" t="s">
        <v>481</v>
      </c>
      <c r="H547" t="s">
        <v>490</v>
      </c>
      <c r="I547" t="s">
        <v>491</v>
      </c>
      <c r="J547" t="s">
        <v>492</v>
      </c>
      <c r="K547" t="s">
        <v>493</v>
      </c>
      <c r="L547" t="s">
        <v>5</v>
      </c>
    </row>
    <row r="548" spans="1:15" x14ac:dyDescent="0.25">
      <c r="A548" t="s">
        <v>432</v>
      </c>
      <c r="B548" t="s">
        <v>336</v>
      </c>
      <c r="C548" t="s">
        <v>506</v>
      </c>
      <c r="D548" t="s">
        <v>182</v>
      </c>
      <c r="E548" t="s">
        <v>510</v>
      </c>
      <c r="F548" t="s">
        <v>480</v>
      </c>
      <c r="G548" t="s">
        <v>481</v>
      </c>
      <c r="H548" t="s">
        <v>490</v>
      </c>
      <c r="I548" t="s">
        <v>491</v>
      </c>
      <c r="J548" t="s">
        <v>492</v>
      </c>
      <c r="K548" t="s">
        <v>493</v>
      </c>
      <c r="L548" t="s">
        <v>6</v>
      </c>
      <c r="M548">
        <v>36797</v>
      </c>
      <c r="N548">
        <v>37008</v>
      </c>
      <c r="O548">
        <v>73805</v>
      </c>
    </row>
    <row r="549" spans="1:15" x14ac:dyDescent="0.25">
      <c r="A549" t="s">
        <v>432</v>
      </c>
      <c r="B549" t="s">
        <v>336</v>
      </c>
      <c r="C549" t="s">
        <v>506</v>
      </c>
      <c r="D549" t="s">
        <v>182</v>
      </c>
      <c r="E549" t="s">
        <v>510</v>
      </c>
      <c r="F549" t="s">
        <v>480</v>
      </c>
      <c r="G549" t="s">
        <v>481</v>
      </c>
      <c r="H549" t="s">
        <v>490</v>
      </c>
      <c r="I549" t="s">
        <v>491</v>
      </c>
      <c r="J549" t="s">
        <v>492</v>
      </c>
      <c r="K549" t="s">
        <v>493</v>
      </c>
      <c r="L549" t="s">
        <v>7</v>
      </c>
      <c r="M549">
        <v>2401</v>
      </c>
      <c r="N549">
        <v>2488</v>
      </c>
      <c r="O549">
        <v>4889</v>
      </c>
    </row>
    <row r="550" spans="1:15" x14ac:dyDescent="0.25">
      <c r="A550" t="s">
        <v>432</v>
      </c>
      <c r="B550" t="s">
        <v>336</v>
      </c>
      <c r="C550" t="s">
        <v>506</v>
      </c>
      <c r="D550" t="s">
        <v>182</v>
      </c>
      <c r="E550" t="s">
        <v>510</v>
      </c>
      <c r="F550" t="s">
        <v>480</v>
      </c>
      <c r="G550" t="s">
        <v>481</v>
      </c>
      <c r="H550" t="s">
        <v>490</v>
      </c>
      <c r="I550" t="s">
        <v>491</v>
      </c>
      <c r="J550" t="s">
        <v>492</v>
      </c>
      <c r="K550" t="s">
        <v>493</v>
      </c>
      <c r="L550" t="s">
        <v>8</v>
      </c>
    </row>
    <row r="551" spans="1:15" x14ac:dyDescent="0.25">
      <c r="A551" t="s">
        <v>432</v>
      </c>
      <c r="B551" t="s">
        <v>336</v>
      </c>
      <c r="C551" t="s">
        <v>506</v>
      </c>
      <c r="D551" t="s">
        <v>182</v>
      </c>
      <c r="E551" t="s">
        <v>510</v>
      </c>
      <c r="F551" t="s">
        <v>480</v>
      </c>
      <c r="G551" t="s">
        <v>481</v>
      </c>
      <c r="H551" t="s">
        <v>490</v>
      </c>
      <c r="I551" t="s">
        <v>491</v>
      </c>
      <c r="J551" t="s">
        <v>492</v>
      </c>
      <c r="K551" t="s">
        <v>493</v>
      </c>
      <c r="L551" t="s">
        <v>9</v>
      </c>
      <c r="M551">
        <v>10781</v>
      </c>
      <c r="N551">
        <v>11219</v>
      </c>
      <c r="O551">
        <v>22000</v>
      </c>
    </row>
    <row r="552" spans="1:15" x14ac:dyDescent="0.25">
      <c r="A552" t="s">
        <v>432</v>
      </c>
      <c r="B552" t="s">
        <v>336</v>
      </c>
      <c r="C552" t="s">
        <v>506</v>
      </c>
      <c r="D552" t="s">
        <v>182</v>
      </c>
      <c r="E552" t="s">
        <v>510</v>
      </c>
      <c r="F552" t="s">
        <v>34</v>
      </c>
      <c r="G552" t="s">
        <v>35</v>
      </c>
      <c r="H552" t="s">
        <v>192</v>
      </c>
      <c r="I552" t="s">
        <v>193</v>
      </c>
      <c r="J552" t="s">
        <v>194</v>
      </c>
      <c r="K552" t="s">
        <v>494</v>
      </c>
      <c r="L552" t="s">
        <v>0</v>
      </c>
      <c r="O552">
        <v>2</v>
      </c>
    </row>
    <row r="553" spans="1:15" x14ac:dyDescent="0.25">
      <c r="A553" t="s">
        <v>432</v>
      </c>
      <c r="B553" t="s">
        <v>336</v>
      </c>
      <c r="C553" t="s">
        <v>506</v>
      </c>
      <c r="D553" t="s">
        <v>182</v>
      </c>
      <c r="E553" t="s">
        <v>510</v>
      </c>
      <c r="F553" t="s">
        <v>34</v>
      </c>
      <c r="G553" t="s">
        <v>35</v>
      </c>
      <c r="H553" t="s">
        <v>192</v>
      </c>
      <c r="I553" t="s">
        <v>193</v>
      </c>
      <c r="J553" t="s">
        <v>194</v>
      </c>
      <c r="K553" t="s">
        <v>494</v>
      </c>
      <c r="L553" t="s">
        <v>1</v>
      </c>
      <c r="O553">
        <v>2</v>
      </c>
    </row>
    <row r="554" spans="1:15" x14ac:dyDescent="0.25">
      <c r="A554" t="s">
        <v>432</v>
      </c>
      <c r="B554" t="s">
        <v>336</v>
      </c>
      <c r="C554" t="s">
        <v>506</v>
      </c>
      <c r="D554" t="s">
        <v>182</v>
      </c>
      <c r="E554" t="s">
        <v>510</v>
      </c>
      <c r="F554" t="s">
        <v>34</v>
      </c>
      <c r="G554" t="s">
        <v>35</v>
      </c>
      <c r="H554" t="s">
        <v>192</v>
      </c>
      <c r="I554" t="s">
        <v>193</v>
      </c>
      <c r="J554" t="s">
        <v>194</v>
      </c>
      <c r="K554" t="s">
        <v>494</v>
      </c>
      <c r="L554" t="s">
        <v>2</v>
      </c>
      <c r="O554">
        <v>2</v>
      </c>
    </row>
    <row r="555" spans="1:15" x14ac:dyDescent="0.25">
      <c r="A555" t="s">
        <v>432</v>
      </c>
      <c r="B555" t="s">
        <v>336</v>
      </c>
      <c r="C555" t="s">
        <v>506</v>
      </c>
      <c r="D555" t="s">
        <v>182</v>
      </c>
      <c r="E555" t="s">
        <v>510</v>
      </c>
      <c r="F555" t="s">
        <v>34</v>
      </c>
      <c r="G555" t="s">
        <v>35</v>
      </c>
      <c r="H555" t="s">
        <v>192</v>
      </c>
      <c r="I555" t="s">
        <v>193</v>
      </c>
      <c r="J555" t="s">
        <v>194</v>
      </c>
      <c r="K555" t="s">
        <v>494</v>
      </c>
      <c r="L555" t="s">
        <v>3</v>
      </c>
      <c r="O555">
        <v>2</v>
      </c>
    </row>
    <row r="556" spans="1:15" x14ac:dyDescent="0.25">
      <c r="A556" t="s">
        <v>432</v>
      </c>
      <c r="B556" t="s">
        <v>336</v>
      </c>
      <c r="C556" t="s">
        <v>506</v>
      </c>
      <c r="D556" t="s">
        <v>182</v>
      </c>
      <c r="E556" t="s">
        <v>510</v>
      </c>
      <c r="F556" t="s">
        <v>34</v>
      </c>
      <c r="G556" t="s">
        <v>35</v>
      </c>
      <c r="H556" t="s">
        <v>192</v>
      </c>
      <c r="I556" t="s">
        <v>193</v>
      </c>
      <c r="J556" t="s">
        <v>194</v>
      </c>
      <c r="K556" t="s">
        <v>494</v>
      </c>
      <c r="L556" t="s">
        <v>4</v>
      </c>
      <c r="O556">
        <v>2</v>
      </c>
    </row>
    <row r="557" spans="1:15" x14ac:dyDescent="0.25">
      <c r="A557" t="s">
        <v>432</v>
      </c>
      <c r="B557" t="s">
        <v>336</v>
      </c>
      <c r="C557" t="s">
        <v>506</v>
      </c>
      <c r="D557" t="s">
        <v>182</v>
      </c>
      <c r="E557" t="s">
        <v>510</v>
      </c>
      <c r="F557" t="s">
        <v>34</v>
      </c>
      <c r="G557" t="s">
        <v>35</v>
      </c>
      <c r="H557" t="s">
        <v>192</v>
      </c>
      <c r="I557" t="s">
        <v>193</v>
      </c>
      <c r="J557" t="s">
        <v>194</v>
      </c>
      <c r="K557" t="s">
        <v>494</v>
      </c>
      <c r="L557" t="s">
        <v>5</v>
      </c>
      <c r="O557">
        <v>2</v>
      </c>
    </row>
    <row r="558" spans="1:15" x14ac:dyDescent="0.25">
      <c r="A558" t="s">
        <v>432</v>
      </c>
      <c r="B558" t="s">
        <v>336</v>
      </c>
      <c r="C558" t="s">
        <v>506</v>
      </c>
      <c r="D558" t="s">
        <v>182</v>
      </c>
      <c r="E558" t="s">
        <v>510</v>
      </c>
      <c r="F558" t="s">
        <v>34</v>
      </c>
      <c r="G558" t="s">
        <v>35</v>
      </c>
      <c r="H558" t="s">
        <v>192</v>
      </c>
      <c r="I558" t="s">
        <v>193</v>
      </c>
      <c r="J558" t="s">
        <v>194</v>
      </c>
      <c r="K558" t="s">
        <v>494</v>
      </c>
      <c r="L558" t="s">
        <v>6</v>
      </c>
      <c r="O558">
        <v>2</v>
      </c>
    </row>
    <row r="559" spans="1:15" x14ac:dyDescent="0.25">
      <c r="A559" t="s">
        <v>432</v>
      </c>
      <c r="B559" t="s">
        <v>336</v>
      </c>
      <c r="C559" t="s">
        <v>506</v>
      </c>
      <c r="D559" t="s">
        <v>182</v>
      </c>
      <c r="E559" t="s">
        <v>510</v>
      </c>
      <c r="F559" t="s">
        <v>34</v>
      </c>
      <c r="G559" t="s">
        <v>35</v>
      </c>
      <c r="H559" t="s">
        <v>192</v>
      </c>
      <c r="I559" t="s">
        <v>193</v>
      </c>
      <c r="J559" t="s">
        <v>194</v>
      </c>
      <c r="K559" t="s">
        <v>494</v>
      </c>
      <c r="L559" t="s">
        <v>7</v>
      </c>
      <c r="O559">
        <v>2</v>
      </c>
    </row>
    <row r="560" spans="1:15" x14ac:dyDescent="0.25">
      <c r="A560" t="s">
        <v>432</v>
      </c>
      <c r="B560" t="s">
        <v>336</v>
      </c>
      <c r="C560" t="s">
        <v>506</v>
      </c>
      <c r="D560" t="s">
        <v>182</v>
      </c>
      <c r="E560" t="s">
        <v>510</v>
      </c>
      <c r="F560" t="s">
        <v>34</v>
      </c>
      <c r="G560" t="s">
        <v>35</v>
      </c>
      <c r="H560" t="s">
        <v>192</v>
      </c>
      <c r="I560" t="s">
        <v>193</v>
      </c>
      <c r="J560" t="s">
        <v>194</v>
      </c>
      <c r="K560" t="s">
        <v>494</v>
      </c>
      <c r="L560" t="s">
        <v>8</v>
      </c>
      <c r="O560">
        <v>2</v>
      </c>
    </row>
    <row r="561" spans="1:15" x14ac:dyDescent="0.25">
      <c r="A561" t="s">
        <v>432</v>
      </c>
      <c r="B561" t="s">
        <v>336</v>
      </c>
      <c r="C561" t="s">
        <v>506</v>
      </c>
      <c r="D561" t="s">
        <v>182</v>
      </c>
      <c r="E561" t="s">
        <v>510</v>
      </c>
      <c r="F561" t="s">
        <v>34</v>
      </c>
      <c r="G561" t="s">
        <v>35</v>
      </c>
      <c r="H561" t="s">
        <v>192</v>
      </c>
      <c r="I561" t="s">
        <v>193</v>
      </c>
      <c r="J561" t="s">
        <v>194</v>
      </c>
      <c r="K561" t="s">
        <v>494</v>
      </c>
      <c r="L561" t="s">
        <v>9</v>
      </c>
      <c r="O561">
        <v>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B9FF600DF7CC499E412FFB2FE667A5" ma:contentTypeVersion="12" ma:contentTypeDescription="Create a new document." ma:contentTypeScope="" ma:versionID="5d3c97796a43b8c7f6abf466676b3e31">
  <xsd:schema xmlns:xsd="http://www.w3.org/2001/XMLSchema" xmlns:xs="http://www.w3.org/2001/XMLSchema" xmlns:p="http://schemas.microsoft.com/office/2006/metadata/properties" xmlns:ns2="9e2bab52-b282-410c-9219-01b213830c92" xmlns:ns3="3e6a3227-e13e-45b4-8d2a-1971845aa409" targetNamespace="http://schemas.microsoft.com/office/2006/metadata/properties" ma:root="true" ma:fieldsID="a4d47da372bdc064195fa82b403ebf4c" ns2:_="" ns3:_="">
    <xsd:import namespace="9e2bab52-b282-410c-9219-01b213830c92"/>
    <xsd:import namespace="3e6a3227-e13e-45b4-8d2a-1971845aa4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2bab52-b282-410c-9219-01b213830c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6a3227-e13e-45b4-8d2a-1971845aa4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2E1022-F9D0-4251-B0B1-19FCD9BD1A73}">
  <ds:schemaRefs>
    <ds:schemaRef ds:uri="http://schemas.microsoft.com/sharepoint/v3/contenttype/forms"/>
  </ds:schemaRefs>
</ds:datastoreItem>
</file>

<file path=customXml/itemProps2.xml><?xml version="1.0" encoding="utf-8"?>
<ds:datastoreItem xmlns:ds="http://schemas.openxmlformats.org/officeDocument/2006/customXml" ds:itemID="{5776FB4B-433F-4C70-8FD1-AF2B67156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2bab52-b282-410c-9219-01b213830c92"/>
    <ds:schemaRef ds:uri="3e6a3227-e13e-45b4-8d2a-1971845aa4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6424C3-4A6E-47D9-9625-3FEA8B9029C6}">
  <ds:schemaRefs>
    <ds:schemaRef ds:uri="http://www.w3.org/XML/1998/namespace"/>
    <ds:schemaRef ds:uri="http://schemas.openxmlformats.org/package/2006/metadata/core-properties"/>
    <ds:schemaRef ds:uri="3e6a3227-e13e-45b4-8d2a-1971845aa409"/>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9e2bab52-b282-410c-9219-01b213830c9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PIN Intersector updated</vt:lpstr>
      <vt:lpstr>Sheet3</vt:lpstr>
      <vt:lpstr>population PIN &amp; Targets</vt:lpstr>
      <vt:lpstr>Sectoral PIN and TARGET SADD</vt:lpstr>
      <vt:lpstr>PIN vs TARGET types</vt:lpstr>
      <vt:lpstr>PIN &amp; TARGET Intersectoral</vt:lpstr>
      <vt:lpstr>Sheet9</vt:lpstr>
      <vt:lpstr>Framework consolidated Targets</vt:lpstr>
      <vt:lpstr>Framework consolidat by regions</vt: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Tchassem</dc:creator>
  <cp:lastModifiedBy>Francis Tchassem</cp:lastModifiedBy>
  <dcterms:created xsi:type="dcterms:W3CDTF">2020-12-12T09:08:04Z</dcterms:created>
  <dcterms:modified xsi:type="dcterms:W3CDTF">2021-04-19T12:36:31Z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0x01010083B9FF600DF7CC499E412FFB2FE667A5</vt:lpwstr>
  </property>
</Properties>
</file>