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OSSIERS OCHA\BANGUI\HDX\Aout_Sept_Oct 21\En cours\"/>
    </mc:Choice>
  </mc:AlternateContent>
  <xr:revisionPtr revIDLastSave="0" documentId="13_ncr:1_{BB48F630-4A6D-4113-8CCB-2B1AB8AFA9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j acces niveau Commune 250821" sheetId="2" r:id="rId1"/>
    <sheet name="Niveau Sous-Prefect" sheetId="4" state="hidden" r:id="rId2"/>
    <sheet name="Param_accès" sheetId="5" r:id="rId3"/>
  </sheets>
  <definedNames>
    <definedName name="_xlnm._FilterDatabase" localSheetId="0" hidden="1">'Maj acces niveau Commune 250821'!$A$1:$J$176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I122" i="2" l="1"/>
  <c r="I87" i="2"/>
  <c r="I65" i="2"/>
  <c r="I145" i="2"/>
  <c r="I143" i="2"/>
  <c r="I132" i="2"/>
  <c r="I119" i="2"/>
  <c r="I115" i="2"/>
  <c r="I112" i="2"/>
  <c r="I76" i="2"/>
  <c r="I23" i="2"/>
  <c r="I2" i="2"/>
  <c r="J2" i="2" s="1"/>
  <c r="I31" i="2"/>
  <c r="I155" i="2" l="1"/>
  <c r="I148" i="2"/>
  <c r="I130" i="2"/>
  <c r="I142" i="2"/>
  <c r="I129" i="2"/>
  <c r="I128" i="2"/>
  <c r="I137" i="2"/>
  <c r="I131" i="2"/>
  <c r="I118" i="2"/>
  <c r="I106" i="2"/>
  <c r="I109" i="2"/>
  <c r="I108" i="2"/>
  <c r="I99" i="2"/>
  <c r="I98" i="2"/>
  <c r="I91" i="2"/>
  <c r="I86" i="2"/>
  <c r="I84" i="2"/>
  <c r="I67" i="2" l="1"/>
  <c r="I66" i="2"/>
  <c r="I49" i="2"/>
  <c r="I42" i="2"/>
  <c r="I41" i="2"/>
  <c r="I40" i="2"/>
  <c r="I39" i="2"/>
  <c r="I24" i="2" l="1"/>
  <c r="J24" i="2" s="1"/>
  <c r="I19" i="2"/>
  <c r="J19" i="2" s="1"/>
  <c r="J23" i="2"/>
  <c r="J4" i="2"/>
  <c r="J5" i="2"/>
  <c r="J6" i="2"/>
  <c r="J7" i="2"/>
  <c r="J8" i="2"/>
  <c r="J9" i="2"/>
  <c r="J10" i="2"/>
  <c r="J11" i="2"/>
  <c r="J12" i="2"/>
  <c r="J13" i="2"/>
  <c r="J14" i="2"/>
  <c r="J26" i="2"/>
  <c r="J27" i="2"/>
  <c r="J15" i="2"/>
  <c r="J16" i="2"/>
  <c r="J20" i="2"/>
  <c r="J25" i="2"/>
  <c r="J17" i="2"/>
  <c r="J21" i="2"/>
  <c r="J22" i="2"/>
  <c r="J35" i="2"/>
  <c r="J36" i="2"/>
  <c r="J37" i="2"/>
  <c r="J38" i="2"/>
  <c r="J28" i="2"/>
  <c r="J29" i="2"/>
  <c r="J33" i="2"/>
  <c r="J30" i="2"/>
  <c r="J31" i="2"/>
  <c r="J32" i="2"/>
  <c r="J39" i="2"/>
  <c r="J44" i="2"/>
  <c r="J46" i="2"/>
  <c r="J45" i="2"/>
  <c r="J40" i="2"/>
  <c r="J41" i="2"/>
  <c r="J42" i="2"/>
  <c r="J43" i="2"/>
  <c r="J52" i="2"/>
  <c r="J53" i="2"/>
  <c r="J54" i="2"/>
  <c r="J55" i="2"/>
  <c r="J56" i="2"/>
  <c r="J58" i="2"/>
  <c r="J47" i="2"/>
  <c r="J57" i="2"/>
  <c r="J48" i="2"/>
  <c r="J49" i="2"/>
  <c r="J50" i="2"/>
  <c r="J51" i="2"/>
  <c r="J66" i="2"/>
  <c r="J67" i="2"/>
  <c r="J59" i="2"/>
  <c r="J60" i="2"/>
  <c r="J61" i="2"/>
  <c r="J69" i="2"/>
  <c r="J62" i="2"/>
  <c r="J65" i="2"/>
  <c r="J63" i="2"/>
  <c r="J64" i="2"/>
  <c r="J68" i="2"/>
  <c r="J70" i="2"/>
  <c r="J71" i="2"/>
  <c r="J72" i="2"/>
  <c r="J76" i="2"/>
  <c r="J77" i="2"/>
  <c r="J78" i="2"/>
  <c r="J79" i="2"/>
  <c r="J73" i="2"/>
  <c r="J74" i="2"/>
  <c r="J75" i="2"/>
  <c r="J80" i="2"/>
  <c r="J85" i="2"/>
  <c r="J81" i="2"/>
  <c r="J84" i="2"/>
  <c r="J82" i="2"/>
  <c r="J83" i="2"/>
  <c r="J86" i="2"/>
  <c r="J92" i="2"/>
  <c r="J89" i="2"/>
  <c r="J90" i="2"/>
  <c r="J93" i="2"/>
  <c r="J91" i="2"/>
  <c r="J94" i="2"/>
  <c r="J98" i="2"/>
  <c r="J96" i="2"/>
  <c r="J99" i="2"/>
  <c r="J101" i="2"/>
  <c r="J100" i="2"/>
  <c r="J95" i="2"/>
  <c r="J87" i="2"/>
  <c r="J88" i="2"/>
  <c r="J97" i="2"/>
  <c r="J108" i="2"/>
  <c r="J109" i="2"/>
  <c r="J102" i="2"/>
  <c r="J103" i="2"/>
  <c r="J104" i="2"/>
  <c r="J106" i="2"/>
  <c r="J105" i="2"/>
  <c r="J107" i="2"/>
  <c r="J111" i="2"/>
  <c r="J116" i="2"/>
  <c r="J117" i="2"/>
  <c r="J118" i="2"/>
  <c r="J112" i="2"/>
  <c r="J113" i="2"/>
  <c r="J114" i="2"/>
  <c r="J119" i="2"/>
  <c r="J120" i="2"/>
  <c r="J121" i="2"/>
  <c r="J122" i="2"/>
  <c r="J123" i="2"/>
  <c r="J115" i="2"/>
  <c r="J110" i="2"/>
  <c r="J124" i="2"/>
  <c r="J125" i="2"/>
  <c r="J135" i="2"/>
  <c r="J144" i="2"/>
  <c r="J136" i="2"/>
  <c r="J131" i="2"/>
  <c r="J145" i="2"/>
  <c r="J132" i="2"/>
  <c r="J137" i="2"/>
  <c r="J143" i="2"/>
  <c r="J128" i="2"/>
  <c r="J129" i="2"/>
  <c r="J133" i="2"/>
  <c r="J134" i="2"/>
  <c r="J138" i="2"/>
  <c r="J139" i="2"/>
  <c r="J140" i="2"/>
  <c r="J141" i="2"/>
  <c r="J142" i="2"/>
  <c r="J130" i="2"/>
  <c r="J126" i="2"/>
  <c r="J127" i="2"/>
  <c r="J161" i="2"/>
  <c r="J162" i="2"/>
  <c r="J163" i="2"/>
  <c r="J148" i="2"/>
  <c r="J146" i="2"/>
  <c r="J149" i="2"/>
  <c r="J154" i="2"/>
  <c r="J155" i="2"/>
  <c r="J156" i="2"/>
  <c r="J157" i="2"/>
  <c r="J158" i="2"/>
  <c r="J159" i="2"/>
  <c r="J164" i="2"/>
  <c r="J165" i="2"/>
  <c r="J160" i="2"/>
  <c r="J147" i="2"/>
  <c r="J150" i="2"/>
  <c r="J151" i="2"/>
  <c r="J152" i="2"/>
  <c r="J153" i="2"/>
  <c r="J166" i="2"/>
  <c r="J167" i="2"/>
  <c r="J168" i="2"/>
  <c r="J169" i="2"/>
  <c r="J170" i="2"/>
  <c r="J171" i="2"/>
  <c r="J172" i="2"/>
  <c r="J173" i="2"/>
  <c r="J176" i="2"/>
  <c r="J174" i="2"/>
  <c r="J175" i="2"/>
  <c r="I18" i="2"/>
  <c r="J18" i="2" s="1"/>
  <c r="I3" i="2"/>
  <c r="J3" i="2" s="1"/>
  <c r="F2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</calcChain>
</file>

<file path=xl/sharedStrings.xml><?xml version="1.0" encoding="utf-8"?>
<sst xmlns="http://schemas.openxmlformats.org/spreadsheetml/2006/main" count="1484" uniqueCount="539">
  <si>
    <t>Prefecture</t>
  </si>
  <si>
    <t>PCODE</t>
  </si>
  <si>
    <t>PCODE2</t>
  </si>
  <si>
    <t>Bamingui Bangoran</t>
  </si>
  <si>
    <t>CF51</t>
  </si>
  <si>
    <t>Bamingui</t>
  </si>
  <si>
    <t>CF512</t>
  </si>
  <si>
    <t>Ndélé</t>
  </si>
  <si>
    <t>CF511</t>
  </si>
  <si>
    <t>Bangui</t>
  </si>
  <si>
    <t>CF71</t>
  </si>
  <si>
    <t>1er Arrondissement</t>
  </si>
  <si>
    <t>CF711</t>
  </si>
  <si>
    <t>2e Arrondissement</t>
  </si>
  <si>
    <t>CF712</t>
  </si>
  <si>
    <t>3e Arrondissement</t>
  </si>
  <si>
    <t>CF713</t>
  </si>
  <si>
    <t>4e Arrondissement</t>
  </si>
  <si>
    <t>CF714</t>
  </si>
  <si>
    <t>5e Arrondissement</t>
  </si>
  <si>
    <t>CF715</t>
  </si>
  <si>
    <t>6e Arrondissement</t>
  </si>
  <si>
    <t>CF716</t>
  </si>
  <si>
    <t>7e Arrondissement</t>
  </si>
  <si>
    <t>CF717</t>
  </si>
  <si>
    <t>8e Arrondissement</t>
  </si>
  <si>
    <t>CF718</t>
  </si>
  <si>
    <t>Basse Kotto</t>
  </si>
  <si>
    <t>CF61</t>
  </si>
  <si>
    <t>Alindao</t>
  </si>
  <si>
    <t>CF612</t>
  </si>
  <si>
    <t>Kembé</t>
  </si>
  <si>
    <t>CF613</t>
  </si>
  <si>
    <t>Mingala</t>
  </si>
  <si>
    <t>CF614</t>
  </si>
  <si>
    <t>Mobaye</t>
  </si>
  <si>
    <t>CF611</t>
  </si>
  <si>
    <t>Satéma</t>
  </si>
  <si>
    <t>CF616</t>
  </si>
  <si>
    <t>Zangba</t>
  </si>
  <si>
    <t>CF615</t>
  </si>
  <si>
    <t>Haut Mbomou</t>
  </si>
  <si>
    <t>CF63</t>
  </si>
  <si>
    <t>Bambouti</t>
  </si>
  <si>
    <t>CF632</t>
  </si>
  <si>
    <t>Djemah</t>
  </si>
  <si>
    <t>CF634</t>
  </si>
  <si>
    <t>Obo</t>
  </si>
  <si>
    <t>CF631</t>
  </si>
  <si>
    <t>Zémio</t>
  </si>
  <si>
    <t>CF633</t>
  </si>
  <si>
    <t>Haute Kotto</t>
  </si>
  <si>
    <t>CF52</t>
  </si>
  <si>
    <t>Bria</t>
  </si>
  <si>
    <t>CF521</t>
  </si>
  <si>
    <t>Ouadda</t>
  </si>
  <si>
    <t>CF522</t>
  </si>
  <si>
    <t>Yalinga</t>
  </si>
  <si>
    <t>CF523</t>
  </si>
  <si>
    <t>Kémo</t>
  </si>
  <si>
    <t>CF41</t>
  </si>
  <si>
    <t>Dékoa</t>
  </si>
  <si>
    <t>CF412</t>
  </si>
  <si>
    <t>Mala</t>
  </si>
  <si>
    <t>CF413</t>
  </si>
  <si>
    <t>Ndjoukou</t>
  </si>
  <si>
    <t>CF414</t>
  </si>
  <si>
    <t>Sibut</t>
  </si>
  <si>
    <t>CF411</t>
  </si>
  <si>
    <t>Lobaye</t>
  </si>
  <si>
    <t>CF12</t>
  </si>
  <si>
    <t>Boda</t>
  </si>
  <si>
    <t>CF123</t>
  </si>
  <si>
    <t>Boganangone</t>
  </si>
  <si>
    <t>CF125</t>
  </si>
  <si>
    <t>Boganda</t>
  </si>
  <si>
    <t>CF124</t>
  </si>
  <si>
    <t>Mbaïki</t>
  </si>
  <si>
    <t>CF121</t>
  </si>
  <si>
    <t>Moungoumba</t>
  </si>
  <si>
    <t>CF122</t>
  </si>
  <si>
    <t>Mambéré Kadéi</t>
  </si>
  <si>
    <t>CF21</t>
  </si>
  <si>
    <t>Amada-Gaza</t>
  </si>
  <si>
    <t>CF214</t>
  </si>
  <si>
    <t>Berbérati</t>
  </si>
  <si>
    <t>CF211</t>
  </si>
  <si>
    <t>Carnot</t>
  </si>
  <si>
    <t>CF213</t>
  </si>
  <si>
    <t>Dédé Mokoumba</t>
  </si>
  <si>
    <t>CF216</t>
  </si>
  <si>
    <t>Gadzi</t>
  </si>
  <si>
    <t>CF217</t>
  </si>
  <si>
    <t>Gamboula</t>
  </si>
  <si>
    <t>CF212</t>
  </si>
  <si>
    <t>Sosso-Nakombo</t>
  </si>
  <si>
    <t>CF215</t>
  </si>
  <si>
    <t>Mbomou</t>
  </si>
  <si>
    <t>CF62</t>
  </si>
  <si>
    <t>Bakouma</t>
  </si>
  <si>
    <t>CF625</t>
  </si>
  <si>
    <t>Bangassou</t>
  </si>
  <si>
    <t>CF621</t>
  </si>
  <si>
    <t>Gambo</t>
  </si>
  <si>
    <t>CF623</t>
  </si>
  <si>
    <t>Ouango</t>
  </si>
  <si>
    <t>CF622</t>
  </si>
  <si>
    <t>Rafai</t>
  </si>
  <si>
    <t>CF624</t>
  </si>
  <si>
    <t>Nana Gribizi</t>
  </si>
  <si>
    <t>CF42</t>
  </si>
  <si>
    <t>Kaga-Bandoro</t>
  </si>
  <si>
    <t>CF421</t>
  </si>
  <si>
    <t>Mbrès</t>
  </si>
  <si>
    <t>CF422</t>
  </si>
  <si>
    <t>Nana Mambéré</t>
  </si>
  <si>
    <t>CF22</t>
  </si>
  <si>
    <t>Abba</t>
  </si>
  <si>
    <t>CF224</t>
  </si>
  <si>
    <t>Baboua</t>
  </si>
  <si>
    <t>CF223</t>
  </si>
  <si>
    <t>Baoro</t>
  </si>
  <si>
    <t>CF222</t>
  </si>
  <si>
    <t>Bouar</t>
  </si>
  <si>
    <t>CF221</t>
  </si>
  <si>
    <t>Ombella M'Poko</t>
  </si>
  <si>
    <t>CF11</t>
  </si>
  <si>
    <t>Bimbo</t>
  </si>
  <si>
    <t>CF111</t>
  </si>
  <si>
    <t>Boali</t>
  </si>
  <si>
    <t>CF114</t>
  </si>
  <si>
    <t>Bogangolo</t>
  </si>
  <si>
    <t>CF113</t>
  </si>
  <si>
    <t>Bossembélé</t>
  </si>
  <si>
    <t>CF115</t>
  </si>
  <si>
    <t>Damara</t>
  </si>
  <si>
    <t>CF112</t>
  </si>
  <si>
    <t>Yaloké</t>
  </si>
  <si>
    <t>CF116</t>
  </si>
  <si>
    <t>Ouaka</t>
  </si>
  <si>
    <t>CF43</t>
  </si>
  <si>
    <t>Bakala</t>
  </si>
  <si>
    <t>CF432</t>
  </si>
  <si>
    <t>Bambari</t>
  </si>
  <si>
    <t>CF431</t>
  </si>
  <si>
    <t>Grimari</t>
  </si>
  <si>
    <t>CF433</t>
  </si>
  <si>
    <t>Ippy</t>
  </si>
  <si>
    <t>CF435</t>
  </si>
  <si>
    <t>Kouango</t>
  </si>
  <si>
    <t>CF434</t>
  </si>
  <si>
    <t>Ouham</t>
  </si>
  <si>
    <t>CF32</t>
  </si>
  <si>
    <t>Batangafo</t>
  </si>
  <si>
    <t>CF326</t>
  </si>
  <si>
    <t>Bossangoa</t>
  </si>
  <si>
    <t>CF321</t>
  </si>
  <si>
    <t>Bouca</t>
  </si>
  <si>
    <t>CF325</t>
  </si>
  <si>
    <t>Kabo</t>
  </si>
  <si>
    <t>CF327</t>
  </si>
  <si>
    <t>Markounda</t>
  </si>
  <si>
    <t>CF323</t>
  </si>
  <si>
    <t>Nana Bakassa</t>
  </si>
  <si>
    <t>CF322</t>
  </si>
  <si>
    <t>Nangha Boguila</t>
  </si>
  <si>
    <t>CF324</t>
  </si>
  <si>
    <t>Ouham Péndé</t>
  </si>
  <si>
    <t>CF31</t>
  </si>
  <si>
    <t>Bocaranga</t>
  </si>
  <si>
    <t>CF312</t>
  </si>
  <si>
    <t>Bossemtélé</t>
  </si>
  <si>
    <t>CF316</t>
  </si>
  <si>
    <t>Bozoum</t>
  </si>
  <si>
    <t>CF311</t>
  </si>
  <si>
    <t>Koui</t>
  </si>
  <si>
    <t>CF313</t>
  </si>
  <si>
    <t>Ngaoundaye</t>
  </si>
  <si>
    <t>CF315</t>
  </si>
  <si>
    <t>Paoua</t>
  </si>
  <si>
    <t>CF314</t>
  </si>
  <si>
    <t>Sangha Mbaéré</t>
  </si>
  <si>
    <t>CF23</t>
  </si>
  <si>
    <t>Bambio</t>
  </si>
  <si>
    <t>CF232</t>
  </si>
  <si>
    <t>Bayanga</t>
  </si>
  <si>
    <t>CF234</t>
  </si>
  <si>
    <t>Nola</t>
  </si>
  <si>
    <t>CF231</t>
  </si>
  <si>
    <t>Vakaga</t>
  </si>
  <si>
    <t>CF53</t>
  </si>
  <si>
    <t>Birao</t>
  </si>
  <si>
    <t>CF531</t>
  </si>
  <si>
    <t>Ouanda-Djallé</t>
  </si>
  <si>
    <t>CF532</t>
  </si>
  <si>
    <t>Accessible: Camions (+25MT)</t>
  </si>
  <si>
    <t>Accès limité: Camions (+25MT)</t>
  </si>
  <si>
    <t>Accès difficile: Camions (-25MT)</t>
  </si>
  <si>
    <t>Pas d’accès: Non accessible</t>
  </si>
  <si>
    <t>Commune</t>
  </si>
  <si>
    <t>CommuneCode</t>
  </si>
  <si>
    <t>CF1161</t>
  </si>
  <si>
    <t>Guézéli</t>
  </si>
  <si>
    <t>CF1162</t>
  </si>
  <si>
    <t>Koudou-Bégo</t>
  </si>
  <si>
    <t>CF4321</t>
  </si>
  <si>
    <t>CF4311</t>
  </si>
  <si>
    <t>Danga-Gboudou</t>
  </si>
  <si>
    <t>CF4312</t>
  </si>
  <si>
    <t>Ngougbia</t>
  </si>
  <si>
    <t>CF4313</t>
  </si>
  <si>
    <t>Pladama-Ouaka</t>
  </si>
  <si>
    <t>CF4314</t>
  </si>
  <si>
    <t>Haute-Baïdou</t>
  </si>
  <si>
    <t>CF4315</t>
  </si>
  <si>
    <t>CF4331</t>
  </si>
  <si>
    <t>Kobadja</t>
  </si>
  <si>
    <t>CF4332</t>
  </si>
  <si>
    <t>Lissa</t>
  </si>
  <si>
    <t>CF4333</t>
  </si>
  <si>
    <t>Pouyamba</t>
  </si>
  <si>
    <t>CF4334</t>
  </si>
  <si>
    <t>CF4351</t>
  </si>
  <si>
    <t>Yéngou</t>
  </si>
  <si>
    <t>CF4352</t>
  </si>
  <si>
    <t>Baidou-Ngoumbrou</t>
  </si>
  <si>
    <t>CF4353</t>
  </si>
  <si>
    <t>CF4341</t>
  </si>
  <si>
    <t>Azengué-Mindou</t>
  </si>
  <si>
    <t>CF4342</t>
  </si>
  <si>
    <t>Cochio-Toulou</t>
  </si>
  <si>
    <t>CF4343</t>
  </si>
  <si>
    <t>CF3261</t>
  </si>
  <si>
    <t>Bédé</t>
  </si>
  <si>
    <t>CF3262</t>
  </si>
  <si>
    <t>Hama</t>
  </si>
  <si>
    <t>CF3263</t>
  </si>
  <si>
    <t>Ouassi</t>
  </si>
  <si>
    <t>CF3264</t>
  </si>
  <si>
    <t>Bakassa</t>
  </si>
  <si>
    <t>CF3265</t>
  </si>
  <si>
    <t>CF3211</t>
  </si>
  <si>
    <t>Soumbé</t>
  </si>
  <si>
    <t>CF3212</t>
  </si>
  <si>
    <t>Koro-M'poko</t>
  </si>
  <si>
    <t>CF3213</t>
  </si>
  <si>
    <t>Ben-Nzambé</t>
  </si>
  <si>
    <t>CF3214</t>
  </si>
  <si>
    <t>Ouham-Bac</t>
  </si>
  <si>
    <t>CF3215</t>
  </si>
  <si>
    <t>Ndoro-Mboli</t>
  </si>
  <si>
    <t>CF3216</t>
  </si>
  <si>
    <t>Bouca-Bobo</t>
  </si>
  <si>
    <t>CF3251</t>
  </si>
  <si>
    <t>Ladi-Gbawi</t>
  </si>
  <si>
    <t>CF3252</t>
  </si>
  <si>
    <t>Ouham-Fafa</t>
  </si>
  <si>
    <t>CF3253</t>
  </si>
  <si>
    <t>Fafa-Boungou</t>
  </si>
  <si>
    <t>CF3254</t>
  </si>
  <si>
    <t>Sido</t>
  </si>
  <si>
    <t>CF3271</t>
  </si>
  <si>
    <t>Ouaki</t>
  </si>
  <si>
    <t>CF3272</t>
  </si>
  <si>
    <t>Nana-Markounda</t>
  </si>
  <si>
    <t>CF3231</t>
  </si>
  <si>
    <t>Nana-Bakassa</t>
  </si>
  <si>
    <t>CF3221</t>
  </si>
  <si>
    <t>Vassako</t>
  </si>
  <si>
    <t>CF5121</t>
  </si>
  <si>
    <t>Dar-El-Kouti</t>
  </si>
  <si>
    <t>CF5111</t>
  </si>
  <si>
    <t>Mbollo-Kpata</t>
  </si>
  <si>
    <t>CF5112</t>
  </si>
  <si>
    <t>CF7111</t>
  </si>
  <si>
    <t>CF7112</t>
  </si>
  <si>
    <t>CF7113</t>
  </si>
  <si>
    <t>CF7114</t>
  </si>
  <si>
    <t>CF7115</t>
  </si>
  <si>
    <t>CF7116</t>
  </si>
  <si>
    <t>CF7117</t>
  </si>
  <si>
    <t>CF7118</t>
  </si>
  <si>
    <t>CF6121</t>
  </si>
  <si>
    <t>Guiligui</t>
  </si>
  <si>
    <t>CF6122</t>
  </si>
  <si>
    <t>Bangui-Kété</t>
  </si>
  <si>
    <t>CF6123</t>
  </si>
  <si>
    <t>Bakou</t>
  </si>
  <si>
    <t>CF6124</t>
  </si>
  <si>
    <t>Yambélé</t>
  </si>
  <si>
    <t>CF6125</t>
  </si>
  <si>
    <t>CF6131</t>
  </si>
  <si>
    <t>Mboui</t>
  </si>
  <si>
    <t>CF6132</t>
  </si>
  <si>
    <t>Siriki</t>
  </si>
  <si>
    <t>CF6141</t>
  </si>
  <si>
    <t>Kotto</t>
  </si>
  <si>
    <t>CF6142</t>
  </si>
  <si>
    <t>Séliba</t>
  </si>
  <si>
    <t>CF6143</t>
  </si>
  <si>
    <t>CF6111</t>
  </si>
  <si>
    <t>Mbelima</t>
  </si>
  <si>
    <t>CF6112</t>
  </si>
  <si>
    <t>Kotto-Oubangui</t>
  </si>
  <si>
    <t>CF6161</t>
  </si>
  <si>
    <t>Ouambé</t>
  </si>
  <si>
    <t>CF6151</t>
  </si>
  <si>
    <t>Yabongo</t>
  </si>
  <si>
    <t>CF6152</t>
  </si>
  <si>
    <t>Lili</t>
  </si>
  <si>
    <t>CF6321</t>
  </si>
  <si>
    <t>Djéma</t>
  </si>
  <si>
    <t>CF6341</t>
  </si>
  <si>
    <t>CF6311</t>
  </si>
  <si>
    <t>Mboki</t>
  </si>
  <si>
    <t>CF6312</t>
  </si>
  <si>
    <t>CF6331</t>
  </si>
  <si>
    <t>Samba-Boungou</t>
  </si>
  <si>
    <t>CF5211</t>
  </si>
  <si>
    <t>Daba-Nydou</t>
  </si>
  <si>
    <t>CF5212</t>
  </si>
  <si>
    <t>Daho-Mboutou</t>
  </si>
  <si>
    <t>CF5213</t>
  </si>
  <si>
    <t>CF5221</t>
  </si>
  <si>
    <t>Ouandja-Kotto</t>
  </si>
  <si>
    <t>CF5222</t>
  </si>
  <si>
    <t>CF5231</t>
  </si>
  <si>
    <t>CF4121</t>
  </si>
  <si>
    <t>Tilo</t>
  </si>
  <si>
    <t>CF4122</t>
  </si>
  <si>
    <t>Guiffa</t>
  </si>
  <si>
    <t>CF4123</t>
  </si>
  <si>
    <t>CF4131</t>
  </si>
  <si>
    <t>Galafondo</t>
  </si>
  <si>
    <t>CF4141</t>
  </si>
  <si>
    <t>Galabadja</t>
  </si>
  <si>
    <t>CF4142</t>
  </si>
  <si>
    <t>CF4111</t>
  </si>
  <si>
    <t>Ngoumbélé</t>
  </si>
  <si>
    <t>CF4112</t>
  </si>
  <si>
    <t>CF1232</t>
  </si>
  <si>
    <t>CF1241</t>
  </si>
  <si>
    <t>CF1251</t>
  </si>
  <si>
    <t>CF1211</t>
  </si>
  <si>
    <t>Mbata</t>
  </si>
  <si>
    <t>CF1212</t>
  </si>
  <si>
    <t>Pissa</t>
  </si>
  <si>
    <t>CF1213</t>
  </si>
  <si>
    <t>Bongongo-Ganza</t>
  </si>
  <si>
    <t>CF1214</t>
  </si>
  <si>
    <t>Léssé</t>
  </si>
  <si>
    <t>CF1215</t>
  </si>
  <si>
    <t>CF1216</t>
  </si>
  <si>
    <t>Moboma</t>
  </si>
  <si>
    <t>CF1217</t>
  </si>
  <si>
    <t>Balé-Loko</t>
  </si>
  <si>
    <t>CF1218</t>
  </si>
  <si>
    <t>Mongoumba</t>
  </si>
  <si>
    <t>CF1221</t>
  </si>
  <si>
    <t>Haute-Boumbé</t>
  </si>
  <si>
    <t>CF2141</t>
  </si>
  <si>
    <t>Haute-Batouri</t>
  </si>
  <si>
    <t>CF2112</t>
  </si>
  <si>
    <t>Ouakanga</t>
  </si>
  <si>
    <t>CF2113</t>
  </si>
  <si>
    <t>Basse-Mambéré</t>
  </si>
  <si>
    <t>CF2114</t>
  </si>
  <si>
    <t>Basse-Batouri</t>
  </si>
  <si>
    <t>CF2115</t>
  </si>
  <si>
    <t>CF2131</t>
  </si>
  <si>
    <t>Senkpa Mbaéré</t>
  </si>
  <si>
    <t>CF2132</t>
  </si>
  <si>
    <t>Haute-Kadéï</t>
  </si>
  <si>
    <t>CF2161</t>
  </si>
  <si>
    <t>Topia</t>
  </si>
  <si>
    <t>CF2171</t>
  </si>
  <si>
    <t>Mbali</t>
  </si>
  <si>
    <t>CF2172</t>
  </si>
  <si>
    <t>Basse-Boumbé</t>
  </si>
  <si>
    <t>CF2121</t>
  </si>
  <si>
    <t>Basse-Kadéï</t>
  </si>
  <si>
    <t>CF2151</t>
  </si>
  <si>
    <t>CF6251</t>
  </si>
  <si>
    <t>CF6211</t>
  </si>
  <si>
    <t>Sayo-Niakari</t>
  </si>
  <si>
    <t>CF6212</t>
  </si>
  <si>
    <t>Vougba-Balifondo</t>
  </si>
  <si>
    <t>CF6213</t>
  </si>
  <si>
    <t>Zandadou</t>
  </si>
  <si>
    <t>CF6214</t>
  </si>
  <si>
    <t>CF6231</t>
  </si>
  <si>
    <t>Ngandou</t>
  </si>
  <si>
    <t>CF6232</t>
  </si>
  <si>
    <t>CF6221</t>
  </si>
  <si>
    <t>Ngbandinga</t>
  </si>
  <si>
    <t>CF6222</t>
  </si>
  <si>
    <t>Rafaï</t>
  </si>
  <si>
    <t>CF6241</t>
  </si>
  <si>
    <t>CF4211</t>
  </si>
  <si>
    <t>Botto</t>
  </si>
  <si>
    <t>CF4212</t>
  </si>
  <si>
    <t>Nana</t>
  </si>
  <si>
    <t>CF4213</t>
  </si>
  <si>
    <t>Grivaï-Pamia</t>
  </si>
  <si>
    <t>CF4214</t>
  </si>
  <si>
    <t>Ndenga</t>
  </si>
  <si>
    <t>CF4215</t>
  </si>
  <si>
    <t>CF4221</t>
  </si>
  <si>
    <t>CF2241</t>
  </si>
  <si>
    <t>Nadziboro</t>
  </si>
  <si>
    <t>CF2242</t>
  </si>
  <si>
    <t>CF2231</t>
  </si>
  <si>
    <t>Gaudrot</t>
  </si>
  <si>
    <t>CF2232</t>
  </si>
  <si>
    <t>Bingué</t>
  </si>
  <si>
    <t>CF2233</t>
  </si>
  <si>
    <t>Koundé</t>
  </si>
  <si>
    <t>CF2234</t>
  </si>
  <si>
    <t>Fo</t>
  </si>
  <si>
    <t>CF2235</t>
  </si>
  <si>
    <t>Bawi Tédoa</t>
  </si>
  <si>
    <t>CF2221</t>
  </si>
  <si>
    <t>Yoro-Samba-Bougoulou</t>
  </si>
  <si>
    <t>CF2222</t>
  </si>
  <si>
    <t>Niem Yéléwa</t>
  </si>
  <si>
    <t>CF2212</t>
  </si>
  <si>
    <t>Herman-Brousse</t>
  </si>
  <si>
    <t>CF2213</t>
  </si>
  <si>
    <t>Zotoua-banguérème</t>
  </si>
  <si>
    <t>CF2214</t>
  </si>
  <si>
    <t>Yénga</t>
  </si>
  <si>
    <t>CF2215</t>
  </si>
  <si>
    <t>Béa-Nana</t>
  </si>
  <si>
    <t>CF2216</t>
  </si>
  <si>
    <t>Doaka-Koursou</t>
  </si>
  <si>
    <t>CF2217</t>
  </si>
  <si>
    <t>CF1111</t>
  </si>
  <si>
    <t>CF1141</t>
  </si>
  <si>
    <t>CF1131</t>
  </si>
  <si>
    <t>CF1151</t>
  </si>
  <si>
    <t>La Mbi</t>
  </si>
  <si>
    <t>CF1152</t>
  </si>
  <si>
    <t>CF1121</t>
  </si>
  <si>
    <t>Nanga-Boguila</t>
  </si>
  <si>
    <t>CF3241</t>
  </si>
  <si>
    <t>CF3121</t>
  </si>
  <si>
    <t>Loura</t>
  </si>
  <si>
    <t>CF3122</t>
  </si>
  <si>
    <t>Péndé</t>
  </si>
  <si>
    <t>CF3123</t>
  </si>
  <si>
    <t>Binon</t>
  </si>
  <si>
    <t>CF3161</t>
  </si>
  <si>
    <t>CF3111</t>
  </si>
  <si>
    <t>Dan-Gbabiri</t>
  </si>
  <si>
    <t>CF3112</t>
  </si>
  <si>
    <t>Birvan-Bolé</t>
  </si>
  <si>
    <t>CF3113</t>
  </si>
  <si>
    <t>Kouazo</t>
  </si>
  <si>
    <t>CF3114</t>
  </si>
  <si>
    <t>Danéyérin</t>
  </si>
  <si>
    <t>CF3115</t>
  </si>
  <si>
    <t>CF3131</t>
  </si>
  <si>
    <t>Dilouki</t>
  </si>
  <si>
    <t>CF3151</t>
  </si>
  <si>
    <t>Lim</t>
  </si>
  <si>
    <t>CF3152</t>
  </si>
  <si>
    <t>Kodi</t>
  </si>
  <si>
    <t>CF3153</t>
  </si>
  <si>
    <t>Yémé</t>
  </si>
  <si>
    <t>CF3154</t>
  </si>
  <si>
    <t>CF3141</t>
  </si>
  <si>
    <t>Mom</t>
  </si>
  <si>
    <t>CF3142</t>
  </si>
  <si>
    <t>Bah-Bessar</t>
  </si>
  <si>
    <t>CF3143</t>
  </si>
  <si>
    <t>Mia-Péndé</t>
  </si>
  <si>
    <t>CF3144</t>
  </si>
  <si>
    <t>Nana-Barya</t>
  </si>
  <si>
    <t>CF3145</t>
  </si>
  <si>
    <t>Malé</t>
  </si>
  <si>
    <t>CF3146</t>
  </si>
  <si>
    <t>Bimbi</t>
  </si>
  <si>
    <t>CF3147</t>
  </si>
  <si>
    <t>Banh</t>
  </si>
  <si>
    <t>CF3148</t>
  </si>
  <si>
    <t>M'baéré</t>
  </si>
  <si>
    <t>CF2321</t>
  </si>
  <si>
    <t>Yobé-sangha</t>
  </si>
  <si>
    <t>CF2331</t>
  </si>
  <si>
    <t>Bilolo</t>
  </si>
  <si>
    <t>CF2312</t>
  </si>
  <si>
    <t>Salo</t>
  </si>
  <si>
    <t>CF2313</t>
  </si>
  <si>
    <t>Ridina</t>
  </si>
  <si>
    <t>CF5311</t>
  </si>
  <si>
    <t>Ouandja</t>
  </si>
  <si>
    <t>CF5312</t>
  </si>
  <si>
    <t>Voukouma</t>
  </si>
  <si>
    <t>CF5321</t>
  </si>
  <si>
    <t>Mbili</t>
  </si>
  <si>
    <t>CF3155</t>
  </si>
  <si>
    <t>Type acces Log</t>
  </si>
  <si>
    <t>Sousprefecture</t>
  </si>
  <si>
    <t>Moyenne Acces Sousprefecture</t>
  </si>
  <si>
    <t>ID</t>
  </si>
  <si>
    <t>TypeAcces</t>
  </si>
  <si>
    <t>Valeur acces Log(26 août 2020)</t>
  </si>
  <si>
    <t>Noir</t>
  </si>
  <si>
    <t>Couleur axe</t>
  </si>
  <si>
    <t>Jaune</t>
  </si>
  <si>
    <t>Vert</t>
  </si>
  <si>
    <t>Moyenne Acces Sousprefecture(ancien)</t>
  </si>
  <si>
    <t>Moyenne Accès sous-préfecture(26 août 2020)</t>
  </si>
  <si>
    <t>Commentaires</t>
  </si>
  <si>
    <t>Accès très difficile: Camions(-15MT)</t>
  </si>
  <si>
    <t>Moyenne valeur accès Log (19 août 2021)</t>
  </si>
  <si>
    <t>Accès facile: Camions (+25MT)</t>
  </si>
  <si>
    <t>Non défini</t>
  </si>
  <si>
    <t>Accès très difficile: 4X4 et moto</t>
  </si>
  <si>
    <t>Rouge vif</t>
  </si>
  <si>
    <t>Rouge foncé</t>
  </si>
  <si>
    <t>Gris</t>
  </si>
  <si>
    <t>Accès facile Bgssou-Rafai, mais très difficile entre Rafai - Dembia et vers Zemio (5 ponts en mauvais état)</t>
  </si>
  <si>
    <t>Accès facile entre Bgssou-Bakouma, mais très dificile entre Bakouma-Nzacko.</t>
  </si>
  <si>
    <t>Accès difficile Gambo-Pombolo-Kembe</t>
  </si>
  <si>
    <t>Pas d'accès sur l'axe Bambouti-Obo</t>
  </si>
  <si>
    <t>Pas d'accès Rafai-Djemah, Zemio-Djemah</t>
  </si>
  <si>
    <t>Accès très difficile, Axe Zemio - Mboki-Obo</t>
  </si>
  <si>
    <t>Type acces Log(août 2021)</t>
  </si>
  <si>
    <t>Nana-Mambéré</t>
  </si>
  <si>
    <t>Basse-Kotto</t>
  </si>
  <si>
    <t>Mambéré-Kadéï</t>
  </si>
  <si>
    <t>Sangha-Mbaéré</t>
  </si>
  <si>
    <t>Haut-Mbomou</t>
  </si>
  <si>
    <t>Bamingui-Bangoran</t>
  </si>
  <si>
    <t>Ouham Pendé</t>
  </si>
  <si>
    <t>Haute-Kotto</t>
  </si>
  <si>
    <t>Dédé-Mokouba</t>
  </si>
  <si>
    <t>Nana-Gribizi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</si>
</sst>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9"/>
      <color theme="0"/>
      <name val="Calibri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theme="4" tint="0.39997558519241921"/>
      </top>
      <bottom/>
      <diagonal/>
    </border>
    <border>
      <left style="thin">
        <color indexed="22"/>
      </left>
      <right/>
      <top style="thin">
        <color indexed="8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0" borderId="2" xfId="1" applyFont="1" applyFill="1" applyBorder="1" applyAlignment="1">
      <alignment wrapText="1"/>
    </xf>
    <xf numFmtId="1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4" fillId="0" borderId="0" xfId="0" applyFont="1"/>
    <xf numFmtId="1" fontId="1" fillId="0" borderId="0" xfId="1" applyNumberFormat="1" applyFont="1" applyFill="1" applyBorder="1" applyAlignment="1">
      <alignment horizontal="right" wrapText="1"/>
    </xf>
    <xf numFmtId="0" fontId="3" fillId="0" borderId="8" xfId="1" applyNumberFormat="1" applyFont="1" applyFill="1" applyBorder="1" applyAlignment="1">
      <alignment wrapText="1"/>
    </xf>
    <xf numFmtId="1" fontId="3" fillId="0" borderId="8" xfId="1" applyNumberFormat="1" applyFont="1" applyFill="1" applyBorder="1" applyAlignment="1">
      <alignment horizontal="right" wrapText="1"/>
    </xf>
    <xf numFmtId="0" fontId="4" fillId="0" borderId="0" xfId="0" applyFont="1" applyFill="1"/>
    <xf numFmtId="0" fontId="0" fillId="0" borderId="0" xfId="0" applyFill="1"/>
    <xf numFmtId="1" fontId="3" fillId="0" borderId="0" xfId="1" applyNumberFormat="1" applyFont="1" applyFill="1" applyBorder="1" applyAlignment="1">
      <alignment horizontal="right" wrapText="1"/>
    </xf>
    <xf numFmtId="0" fontId="3" fillId="0" borderId="6" xfId="1" applyNumberFormat="1" applyFont="1" applyFill="1" applyBorder="1" applyAlignment="1">
      <alignment wrapText="1"/>
    </xf>
    <xf numFmtId="1" fontId="3" fillId="0" borderId="6" xfId="1" applyNumberFormat="1" applyFont="1" applyFill="1" applyBorder="1" applyAlignment="1">
      <alignment horizontal="right" wrapText="1"/>
    </xf>
    <xf numFmtId="0" fontId="4" fillId="0" borderId="7" xfId="0" applyFont="1" applyFill="1" applyBorder="1"/>
    <xf numFmtId="0" fontId="4" fillId="0" borderId="0" xfId="0" applyFont="1" applyFill="1" applyAlignment="1"/>
    <xf numFmtId="1" fontId="5" fillId="0" borderId="0" xfId="1" applyNumberFormat="1" applyFont="1" applyFill="1" applyBorder="1" applyAlignment="1">
      <alignment horizontal="right" wrapText="1"/>
    </xf>
    <xf numFmtId="0" fontId="3" fillId="0" borderId="9" xfId="1" applyNumberFormat="1" applyFont="1" applyFill="1" applyBorder="1" applyAlignment="1">
      <alignment wrapText="1"/>
    </xf>
    <xf numFmtId="1" fontId="3" fillId="0" borderId="9" xfId="1" applyNumberFormat="1" applyFont="1" applyFill="1" applyBorder="1" applyAlignment="1">
      <alignment horizontal="righ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10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8" fillId="0" borderId="3" xfId="1" applyNumberFormat="1" applyFont="1" applyFill="1" applyBorder="1" applyAlignment="1">
      <alignment horizontal="left" wrapText="1"/>
    </xf>
    <xf numFmtId="0" fontId="6" fillId="0" borderId="11" xfId="2" applyFill="1" applyBorder="1"/>
    <xf numFmtId="0" fontId="7" fillId="0" borderId="11" xfId="3" applyFill="1" applyBorder="1"/>
  </cellXfs>
  <cellStyles count="4">
    <cellStyle name="Normal" xfId="0" builtinId="0"/>
    <cellStyle name="Normal 2" xfId="2" xr:uid="{C080EE2E-4930-49AD-8DA7-7FC808A76061}"/>
    <cellStyle name="Normal 4" xfId="3" xr:uid="{79019E84-F5EF-457C-AF52-258E7999676A}"/>
    <cellStyle name="Normal_Sheet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5E21B1-A202-4472-A62E-FE48D53A40B6}" name="Tableau4" displayName="Tableau4" ref="A1:K176" totalsRowShown="0" headerRowDxfId="19" dataDxfId="18" headerRowCellStyle="Normal_Sheet2">
  <autoFilter ref="A1:K176" xr:uid="{DDDB32C3-2911-45D7-90CD-74D528A72FCA}"/>
  <sortState xmlns:xlrd2="http://schemas.microsoft.com/office/spreadsheetml/2017/richdata2" ref="A2:K176">
    <sortCondition ref="A1:A176"/>
  </sortState>
  <tableColumns count="11">
    <tableColumn id="1" xr3:uid="{4F709D88-972A-4A62-9E8C-E2306D7AF9D2}" name="Prefecture" dataDxfId="17" dataCellStyle="Normal_Sheet2"/>
    <tableColumn id="2" xr3:uid="{9B68020E-9FF4-4529-BBC9-5B7C748F7F08}" name="PCODE" dataDxfId="16" dataCellStyle="Normal_Sheet2"/>
    <tableColumn id="3" xr3:uid="{A136B59B-AE5E-4692-881B-BB5C770A3C18}" name="Sousprefecture" dataDxfId="15" dataCellStyle="Normal_Sheet2"/>
    <tableColumn id="4" xr3:uid="{49BBBF23-8FEE-4CDD-AA6B-FFDB547459D6}" name="PCODE2" dataDxfId="14" dataCellStyle="Normal_Sheet2"/>
    <tableColumn id="5" xr3:uid="{FB6C01D6-4289-41A3-9A69-85A814200CEC}" name="Moyenne Acces Sousprefecture" dataDxfId="13" dataCellStyle="Normal_Sheet2"/>
    <tableColumn id="6" xr3:uid="{94D88A85-3ED0-4F6A-B555-EA07248FF5EC}" name="Commune" dataDxfId="12" dataCellStyle="Normal_Sheet2"/>
    <tableColumn id="7" xr3:uid="{EA219198-A7D1-42AD-A827-170DC1EADB95}" name="CommuneCode" dataDxfId="11" dataCellStyle="Normal_Sheet2"/>
    <tableColumn id="8" xr3:uid="{28DC11CF-DAEA-4EC0-97EC-2C2EE2BFB6C9}" name="Valeur acces Log(26 août 2020)" dataDxfId="10" dataCellStyle="Normal_Sheet2"/>
    <tableColumn id="9" xr3:uid="{E7F170C6-955D-4533-A3C3-BF03D898864E}" name="Moyenne valeur accès Log (19 août 2021)" dataDxfId="9" dataCellStyle="Normal_Sheet2"/>
    <tableColumn id="10" xr3:uid="{DED34C0E-924E-486E-A8F9-2B24B8E89A63}" name="Type acces Log(août 2021)" dataDxfId="8">
      <calculatedColumnFormula>VLOOKUP(I2,Table14[],2,FALSE)</calculatedColumnFormula>
    </tableColumn>
    <tableColumn id="11" xr3:uid="{F398D502-50B0-4FD7-BF51-B8718E259FE6}" name="Commentaire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G80" totalsRowShown="0" headerRowDxfId="6" headerRowCellStyle="Normal_Sheet2">
  <autoFilter ref="A1:G80" xr:uid="{00000000-0009-0000-0100-000002000000}"/>
  <tableColumns count="7">
    <tableColumn id="1" xr3:uid="{00000000-0010-0000-0000-000001000000}" name="Prefecture" dataDxfId="5" dataCellStyle="Normal_Sheet2"/>
    <tableColumn id="2" xr3:uid="{00000000-0010-0000-0000-000002000000}" name="PCODE" dataDxfId="4" dataCellStyle="Normal_Sheet2"/>
    <tableColumn id="3" xr3:uid="{00000000-0010-0000-0000-000003000000}" name="Sousprefecture" dataDxfId="3" dataCellStyle="Normal_Sheet2"/>
    <tableColumn id="4" xr3:uid="{00000000-0010-0000-0000-000004000000}" name="PCODE2" dataDxfId="2" dataCellStyle="Normal_Sheet2"/>
    <tableColumn id="5" xr3:uid="{00000000-0010-0000-0000-000005000000}" name="Moyenne Acces Sousprefecture(ancien)" dataDxfId="1" dataCellStyle="Normal_Sheet2"/>
    <tableColumn id="6" xr3:uid="{00000000-0010-0000-0000-000006000000}" name="Moyenne Accès sous-préfecture(26 août 2020)" dataDxfId="0" dataCellStyle="Normal_Sheet2">
      <calculatedColumnFormula>AVERAGEIFS('Maj acces niveau Commune 250821'!$H$2:$H$176,'Maj acces niveau Commune 250821'!$C$2:$C$176,Table13[[#This Row],[Sousprefecture]])</calculatedColumnFormula>
    </tableColumn>
    <tableColumn id="9" xr3:uid="{00000000-0010-0000-0000-000009000000}" name="Type acces Lo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:C7" totalsRowShown="0">
  <autoFilter ref="A1:C7" xr:uid="{00000000-0009-0000-0100-000003000000}"/>
  <tableColumns count="3">
    <tableColumn id="1" xr3:uid="{00000000-0010-0000-0200-000001000000}" name="ID"/>
    <tableColumn id="2" xr3:uid="{00000000-0010-0000-0200-000002000000}" name="TypeAcces"/>
    <tableColumn id="3" xr3:uid="{00000000-0010-0000-0200-000003000000}" name="Couleur ax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topLeftCell="C1" zoomScaleNormal="100" workbookViewId="0">
      <pane ySplit="1" topLeftCell="A2" activePane="bottomLeft" state="frozen"/>
      <selection pane="bottomLeft" activeCell="J6" sqref="J6"/>
    </sheetView>
  </sheetViews>
  <sheetFormatPr baseColWidth="10" defaultColWidth="8.81640625" defaultRowHeight="14.5" x14ac:dyDescent="0.35"/>
  <cols>
    <col min="1" max="1" width="19.453125" customWidth="1"/>
    <col min="2" max="2" width="7.54296875" customWidth="1"/>
    <col min="3" max="3" width="19.81640625" customWidth="1"/>
    <col min="4" max="4" width="8.36328125" customWidth="1"/>
    <col min="5" max="5" width="11.6328125" customWidth="1"/>
    <col min="6" max="6" width="19.08984375" customWidth="1"/>
    <col min="7" max="7" width="13" customWidth="1"/>
    <col min="8" max="8" width="10.90625" customWidth="1"/>
    <col min="9" max="9" width="18.6328125" customWidth="1"/>
    <col min="10" max="10" width="31" customWidth="1"/>
    <col min="11" max="11" width="88.26953125" bestFit="1" customWidth="1"/>
  </cols>
  <sheetData>
    <row r="1" spans="1:11" ht="26.25" customHeight="1" x14ac:dyDescent="0.35">
      <c r="A1" s="19" t="s">
        <v>0</v>
      </c>
      <c r="B1" s="19" t="s">
        <v>1</v>
      </c>
      <c r="C1" s="19" t="s">
        <v>502</v>
      </c>
      <c r="D1" s="19" t="s">
        <v>2</v>
      </c>
      <c r="E1" s="19" t="s">
        <v>503</v>
      </c>
      <c r="F1" s="19" t="s">
        <v>199</v>
      </c>
      <c r="G1" s="19" t="s">
        <v>200</v>
      </c>
      <c r="H1" s="19" t="s">
        <v>506</v>
      </c>
      <c r="I1" s="20" t="s">
        <v>515</v>
      </c>
      <c r="J1" s="21" t="s">
        <v>528</v>
      </c>
      <c r="K1" s="22" t="s">
        <v>513</v>
      </c>
    </row>
    <row r="2" spans="1:11" x14ac:dyDescent="0.35">
      <c r="A2" s="12" t="s">
        <v>534</v>
      </c>
      <c r="B2" s="12" t="s">
        <v>4</v>
      </c>
      <c r="C2" s="12" t="s">
        <v>5</v>
      </c>
      <c r="D2" s="12" t="s">
        <v>6</v>
      </c>
      <c r="E2" s="13">
        <v>3</v>
      </c>
      <c r="F2" s="12" t="s">
        <v>268</v>
      </c>
      <c r="G2" s="12" t="s">
        <v>269</v>
      </c>
      <c r="H2" s="13">
        <v>3</v>
      </c>
      <c r="I2" s="11">
        <f>ROUND((3+2)/2,0)</f>
        <v>3</v>
      </c>
      <c r="J2" s="14" t="str">
        <f>VLOOKUP(I2,Table14[],2,FALSE)</f>
        <v>Accès très difficile: Camions(-15MT)</v>
      </c>
      <c r="K2" s="9"/>
    </row>
    <row r="3" spans="1:11" x14ac:dyDescent="0.35">
      <c r="A3" s="12" t="s">
        <v>534</v>
      </c>
      <c r="B3" s="7" t="s">
        <v>4</v>
      </c>
      <c r="C3" s="7" t="s">
        <v>7</v>
      </c>
      <c r="D3" s="7" t="s">
        <v>8</v>
      </c>
      <c r="E3" s="8">
        <v>3</v>
      </c>
      <c r="F3" s="7" t="s">
        <v>272</v>
      </c>
      <c r="G3" s="7" t="s">
        <v>273</v>
      </c>
      <c r="H3" s="8">
        <v>3</v>
      </c>
      <c r="I3" s="11">
        <f>ROUND((2+3)/2,0)</f>
        <v>3</v>
      </c>
      <c r="J3" s="14" t="str">
        <f>VLOOKUP(I3,Table14[],2,FALSE)</f>
        <v>Accès très difficile: Camions(-15MT)</v>
      </c>
      <c r="K3" s="9"/>
    </row>
    <row r="4" spans="1:11" x14ac:dyDescent="0.35">
      <c r="A4" s="12" t="s">
        <v>534</v>
      </c>
      <c r="B4" s="7" t="s">
        <v>4</v>
      </c>
      <c r="C4" s="7" t="s">
        <v>7</v>
      </c>
      <c r="D4" s="7" t="s">
        <v>8</v>
      </c>
      <c r="E4" s="8">
        <v>3</v>
      </c>
      <c r="F4" s="7" t="s">
        <v>270</v>
      </c>
      <c r="G4" s="7" t="s">
        <v>271</v>
      </c>
      <c r="H4" s="8">
        <v>4</v>
      </c>
      <c r="I4" s="11">
        <v>3</v>
      </c>
      <c r="J4" s="14" t="str">
        <f>VLOOKUP(I4,Table14[],2,FALSE)</f>
        <v>Accès très difficile: Camions(-15MT)</v>
      </c>
      <c r="K4" s="9"/>
    </row>
    <row r="5" spans="1:11" x14ac:dyDescent="0.35">
      <c r="A5" s="7" t="s">
        <v>9</v>
      </c>
      <c r="B5" s="7" t="s">
        <v>10</v>
      </c>
      <c r="C5" s="7" t="s">
        <v>11</v>
      </c>
      <c r="D5" s="7" t="s">
        <v>12</v>
      </c>
      <c r="E5" s="8">
        <v>1</v>
      </c>
      <c r="F5" s="7" t="s">
        <v>11</v>
      </c>
      <c r="G5" s="7" t="s">
        <v>274</v>
      </c>
      <c r="H5" s="8">
        <v>1</v>
      </c>
      <c r="I5" s="11">
        <v>1</v>
      </c>
      <c r="J5" s="14" t="str">
        <f>VLOOKUP(I5,Table14[],2,FALSE)</f>
        <v>Accès facile: Camions (+25MT)</v>
      </c>
      <c r="K5" s="9"/>
    </row>
    <row r="6" spans="1:11" x14ac:dyDescent="0.35">
      <c r="A6" s="7" t="s">
        <v>9</v>
      </c>
      <c r="B6" s="7" t="s">
        <v>10</v>
      </c>
      <c r="C6" s="7" t="s">
        <v>13</v>
      </c>
      <c r="D6" s="7" t="s">
        <v>14</v>
      </c>
      <c r="E6" s="8">
        <v>1</v>
      </c>
      <c r="F6" s="7" t="s">
        <v>13</v>
      </c>
      <c r="G6" s="7" t="s">
        <v>275</v>
      </c>
      <c r="H6" s="8">
        <v>1</v>
      </c>
      <c r="I6" s="11">
        <v>1</v>
      </c>
      <c r="J6" s="14" t="str">
        <f>VLOOKUP(I6,Table14[],2,FALSE)</f>
        <v>Accès facile: Camions (+25MT)</v>
      </c>
      <c r="K6" s="9"/>
    </row>
    <row r="7" spans="1:11" x14ac:dyDescent="0.35">
      <c r="A7" s="7" t="s">
        <v>9</v>
      </c>
      <c r="B7" s="7" t="s">
        <v>10</v>
      </c>
      <c r="C7" s="7" t="s">
        <v>15</v>
      </c>
      <c r="D7" s="7" t="s">
        <v>16</v>
      </c>
      <c r="E7" s="8">
        <v>1</v>
      </c>
      <c r="F7" s="7" t="s">
        <v>15</v>
      </c>
      <c r="G7" s="7" t="s">
        <v>276</v>
      </c>
      <c r="H7" s="8">
        <v>1</v>
      </c>
      <c r="I7" s="11">
        <v>1</v>
      </c>
      <c r="J7" s="14" t="str">
        <f>VLOOKUP(I7,Table14[],2,FALSE)</f>
        <v>Accès facile: Camions (+25MT)</v>
      </c>
      <c r="K7" s="9"/>
    </row>
    <row r="8" spans="1:11" x14ac:dyDescent="0.35">
      <c r="A8" s="7" t="s">
        <v>9</v>
      </c>
      <c r="B8" s="7" t="s">
        <v>10</v>
      </c>
      <c r="C8" s="7" t="s">
        <v>17</v>
      </c>
      <c r="D8" s="7" t="s">
        <v>18</v>
      </c>
      <c r="E8" s="8">
        <v>1</v>
      </c>
      <c r="F8" s="7" t="s">
        <v>17</v>
      </c>
      <c r="G8" s="7" t="s">
        <v>277</v>
      </c>
      <c r="H8" s="8">
        <v>1</v>
      </c>
      <c r="I8" s="11">
        <v>1</v>
      </c>
      <c r="J8" s="14" t="str">
        <f>VLOOKUP(I8,Table14[],2,FALSE)</f>
        <v>Accès facile: Camions (+25MT)</v>
      </c>
      <c r="K8" s="9"/>
    </row>
    <row r="9" spans="1:11" x14ac:dyDescent="0.35">
      <c r="A9" s="7" t="s">
        <v>9</v>
      </c>
      <c r="B9" s="7" t="s">
        <v>10</v>
      </c>
      <c r="C9" s="7" t="s">
        <v>19</v>
      </c>
      <c r="D9" s="7" t="s">
        <v>20</v>
      </c>
      <c r="E9" s="8">
        <v>1</v>
      </c>
      <c r="F9" s="7" t="s">
        <v>19</v>
      </c>
      <c r="G9" s="7" t="s">
        <v>278</v>
      </c>
      <c r="H9" s="8">
        <v>1</v>
      </c>
      <c r="I9" s="11">
        <v>1</v>
      </c>
      <c r="J9" s="14" t="str">
        <f>VLOOKUP(I9,Table14[],2,FALSE)</f>
        <v>Accès facile: Camions (+25MT)</v>
      </c>
      <c r="K9" s="9"/>
    </row>
    <row r="10" spans="1:11" x14ac:dyDescent="0.35">
      <c r="A10" s="7" t="s">
        <v>9</v>
      </c>
      <c r="B10" s="7" t="s">
        <v>10</v>
      </c>
      <c r="C10" s="7" t="s">
        <v>21</v>
      </c>
      <c r="D10" s="7" t="s">
        <v>22</v>
      </c>
      <c r="E10" s="8">
        <v>1</v>
      </c>
      <c r="F10" s="7" t="s">
        <v>21</v>
      </c>
      <c r="G10" s="7" t="s">
        <v>279</v>
      </c>
      <c r="H10" s="8">
        <v>1</v>
      </c>
      <c r="I10" s="11">
        <v>1</v>
      </c>
      <c r="J10" s="14" t="str">
        <f>VLOOKUP(I10,Table14[],2,FALSE)</f>
        <v>Accès facile: Camions (+25MT)</v>
      </c>
      <c r="K10" s="9"/>
    </row>
    <row r="11" spans="1:11" x14ac:dyDescent="0.35">
      <c r="A11" s="7" t="s">
        <v>9</v>
      </c>
      <c r="B11" s="7" t="s">
        <v>10</v>
      </c>
      <c r="C11" s="7" t="s">
        <v>23</v>
      </c>
      <c r="D11" s="7" t="s">
        <v>24</v>
      </c>
      <c r="E11" s="8">
        <v>1</v>
      </c>
      <c r="F11" s="7" t="s">
        <v>23</v>
      </c>
      <c r="G11" s="7" t="s">
        <v>280</v>
      </c>
      <c r="H11" s="8">
        <v>1</v>
      </c>
      <c r="I11" s="11">
        <v>1</v>
      </c>
      <c r="J11" s="14" t="str">
        <f>VLOOKUP(I11,Table14[],2,FALSE)</f>
        <v>Accès facile: Camions (+25MT)</v>
      </c>
      <c r="K11" s="9"/>
    </row>
    <row r="12" spans="1:11" x14ac:dyDescent="0.35">
      <c r="A12" s="7" t="s">
        <v>9</v>
      </c>
      <c r="B12" s="7" t="s">
        <v>10</v>
      </c>
      <c r="C12" s="7" t="s">
        <v>25</v>
      </c>
      <c r="D12" s="7" t="s">
        <v>26</v>
      </c>
      <c r="E12" s="8">
        <v>1</v>
      </c>
      <c r="F12" s="7" t="s">
        <v>25</v>
      </c>
      <c r="G12" s="7" t="s">
        <v>281</v>
      </c>
      <c r="H12" s="8">
        <v>1</v>
      </c>
      <c r="I12" s="11">
        <v>1</v>
      </c>
      <c r="J12" s="14" t="str">
        <f>VLOOKUP(I12,Table14[],2,FALSE)</f>
        <v>Accès facile: Camions (+25MT)</v>
      </c>
      <c r="K12" s="9"/>
    </row>
    <row r="13" spans="1:11" x14ac:dyDescent="0.35">
      <c r="A13" s="23" t="s">
        <v>530</v>
      </c>
      <c r="B13" s="7" t="s">
        <v>28</v>
      </c>
      <c r="C13" s="7" t="s">
        <v>29</v>
      </c>
      <c r="D13" s="7" t="s">
        <v>30</v>
      </c>
      <c r="E13" s="8">
        <v>2.2000000000000002</v>
      </c>
      <c r="F13" s="7" t="s">
        <v>285</v>
      </c>
      <c r="G13" s="7" t="s">
        <v>286</v>
      </c>
      <c r="H13" s="8">
        <v>1</v>
      </c>
      <c r="I13" s="11">
        <v>3</v>
      </c>
      <c r="J13" s="14" t="str">
        <f>VLOOKUP(I13,Table14[],2,FALSE)</f>
        <v>Accès très difficile: Camions(-15MT)</v>
      </c>
      <c r="K13" s="9"/>
    </row>
    <row r="14" spans="1:11" x14ac:dyDescent="0.35">
      <c r="A14" s="23" t="s">
        <v>530</v>
      </c>
      <c r="B14" s="7" t="s">
        <v>28</v>
      </c>
      <c r="C14" s="7" t="s">
        <v>29</v>
      </c>
      <c r="D14" s="7" t="s">
        <v>30</v>
      </c>
      <c r="E14" s="8">
        <v>2.2000000000000002</v>
      </c>
      <c r="F14" s="7" t="s">
        <v>289</v>
      </c>
      <c r="G14" s="7" t="s">
        <v>290</v>
      </c>
      <c r="H14" s="8">
        <v>1</v>
      </c>
      <c r="I14" s="11">
        <v>3</v>
      </c>
      <c r="J14" s="14" t="str">
        <f>VLOOKUP(I14,Table14[],2,FALSE)</f>
        <v>Accès très difficile: Camions(-15MT)</v>
      </c>
      <c r="K14" s="9"/>
    </row>
    <row r="15" spans="1:11" x14ac:dyDescent="0.35">
      <c r="A15" s="23" t="s">
        <v>530</v>
      </c>
      <c r="B15" s="7" t="s">
        <v>28</v>
      </c>
      <c r="C15" s="7" t="s">
        <v>29</v>
      </c>
      <c r="D15" s="7" t="s">
        <v>30</v>
      </c>
      <c r="E15" s="8">
        <v>2.2000000000000002</v>
      </c>
      <c r="F15" s="7" t="s">
        <v>283</v>
      </c>
      <c r="G15" s="7" t="s">
        <v>284</v>
      </c>
      <c r="H15" s="8">
        <v>2</v>
      </c>
      <c r="I15" s="11">
        <v>3</v>
      </c>
      <c r="J15" s="14" t="str">
        <f>VLOOKUP(I15,Table14[],2,FALSE)</f>
        <v>Accès très difficile: Camions(-15MT)</v>
      </c>
      <c r="K15" s="9"/>
    </row>
    <row r="16" spans="1:11" x14ac:dyDescent="0.35">
      <c r="A16" s="23" t="s">
        <v>530</v>
      </c>
      <c r="B16" s="7" t="s">
        <v>28</v>
      </c>
      <c r="C16" s="7" t="s">
        <v>29</v>
      </c>
      <c r="D16" s="7" t="s">
        <v>30</v>
      </c>
      <c r="E16" s="8">
        <v>2.2000000000000002</v>
      </c>
      <c r="F16" s="7" t="s">
        <v>287</v>
      </c>
      <c r="G16" s="7" t="s">
        <v>288</v>
      </c>
      <c r="H16" s="8">
        <v>2</v>
      </c>
      <c r="I16" s="11">
        <v>3</v>
      </c>
      <c r="J16" s="14" t="str">
        <f>VLOOKUP(I16,Table14[],2,FALSE)</f>
        <v>Accès très difficile: Camions(-15MT)</v>
      </c>
      <c r="K16" s="9"/>
    </row>
    <row r="17" spans="1:11" x14ac:dyDescent="0.35">
      <c r="A17" s="23" t="s">
        <v>530</v>
      </c>
      <c r="B17" s="7" t="s">
        <v>28</v>
      </c>
      <c r="C17" s="7" t="s">
        <v>29</v>
      </c>
      <c r="D17" s="7" t="s">
        <v>30</v>
      </c>
      <c r="E17" s="8">
        <v>2.2000000000000002</v>
      </c>
      <c r="F17" s="7" t="s">
        <v>29</v>
      </c>
      <c r="G17" s="7" t="s">
        <v>282</v>
      </c>
      <c r="H17" s="8">
        <v>1</v>
      </c>
      <c r="I17" s="11">
        <v>3</v>
      </c>
      <c r="J17" s="14" t="str">
        <f>VLOOKUP(I17,Table14[],2,FALSE)</f>
        <v>Accès très difficile: Camions(-15MT)</v>
      </c>
      <c r="K17" s="9"/>
    </row>
    <row r="18" spans="1:11" x14ac:dyDescent="0.35">
      <c r="A18" s="23" t="s">
        <v>530</v>
      </c>
      <c r="B18" s="7" t="s">
        <v>28</v>
      </c>
      <c r="C18" s="7" t="s">
        <v>31</v>
      </c>
      <c r="D18" s="7" t="s">
        <v>32</v>
      </c>
      <c r="E18" s="8">
        <v>3</v>
      </c>
      <c r="F18" s="7" t="s">
        <v>31</v>
      </c>
      <c r="G18" s="7" t="s">
        <v>291</v>
      </c>
      <c r="H18" s="8">
        <v>2</v>
      </c>
      <c r="I18" s="11">
        <f>ROUND((2+3)/2,0)</f>
        <v>3</v>
      </c>
      <c r="J18" s="14" t="str">
        <f>VLOOKUP(I18,Table14[],2,FALSE)</f>
        <v>Accès très difficile: Camions(-15MT)</v>
      </c>
      <c r="K18" s="9"/>
    </row>
    <row r="19" spans="1:11" x14ac:dyDescent="0.35">
      <c r="A19" s="23" t="s">
        <v>530</v>
      </c>
      <c r="B19" s="7" t="s">
        <v>28</v>
      </c>
      <c r="C19" s="7" t="s">
        <v>31</v>
      </c>
      <c r="D19" s="7" t="s">
        <v>32</v>
      </c>
      <c r="E19" s="8">
        <v>3</v>
      </c>
      <c r="F19" s="7" t="s">
        <v>292</v>
      </c>
      <c r="G19" s="7" t="s">
        <v>293</v>
      </c>
      <c r="H19" s="8">
        <v>3</v>
      </c>
      <c r="I19" s="11">
        <f>ROUND((1+3)/2,0)</f>
        <v>2</v>
      </c>
      <c r="J19" s="14" t="str">
        <f>VLOOKUP(I19,Table14[],2,FALSE)</f>
        <v>Accès difficile: Camions (-25MT)</v>
      </c>
      <c r="K19" s="9"/>
    </row>
    <row r="20" spans="1:11" x14ac:dyDescent="0.35">
      <c r="A20" s="23" t="s">
        <v>530</v>
      </c>
      <c r="B20" s="7" t="s">
        <v>28</v>
      </c>
      <c r="C20" s="7" t="s">
        <v>33</v>
      </c>
      <c r="D20" s="7" t="s">
        <v>34</v>
      </c>
      <c r="E20" s="8">
        <v>3</v>
      </c>
      <c r="F20" s="7" t="s">
        <v>298</v>
      </c>
      <c r="G20" s="7" t="s">
        <v>299</v>
      </c>
      <c r="H20" s="8">
        <v>2</v>
      </c>
      <c r="I20" s="11">
        <v>3</v>
      </c>
      <c r="J20" s="14" t="str">
        <f>VLOOKUP(I20,Table14[],2,FALSE)</f>
        <v>Accès très difficile: Camions(-15MT)</v>
      </c>
      <c r="K20" s="9"/>
    </row>
    <row r="21" spans="1:11" x14ac:dyDescent="0.35">
      <c r="A21" s="23" t="s">
        <v>530</v>
      </c>
      <c r="B21" s="7" t="s">
        <v>28</v>
      </c>
      <c r="C21" s="7" t="s">
        <v>33</v>
      </c>
      <c r="D21" s="7" t="s">
        <v>34</v>
      </c>
      <c r="E21" s="8">
        <v>3</v>
      </c>
      <c r="F21" s="7" t="s">
        <v>294</v>
      </c>
      <c r="G21" s="7" t="s">
        <v>295</v>
      </c>
      <c r="H21" s="8">
        <v>3</v>
      </c>
      <c r="I21" s="11">
        <v>3</v>
      </c>
      <c r="J21" s="14" t="str">
        <f>VLOOKUP(I21,Table14[],2,FALSE)</f>
        <v>Accès très difficile: Camions(-15MT)</v>
      </c>
      <c r="K21" s="9"/>
    </row>
    <row r="22" spans="1:11" x14ac:dyDescent="0.35">
      <c r="A22" s="23" t="s">
        <v>530</v>
      </c>
      <c r="B22" s="7" t="s">
        <v>28</v>
      </c>
      <c r="C22" s="7" t="s">
        <v>33</v>
      </c>
      <c r="D22" s="7" t="s">
        <v>34</v>
      </c>
      <c r="E22" s="8">
        <v>3</v>
      </c>
      <c r="F22" s="7" t="s">
        <v>296</v>
      </c>
      <c r="G22" s="7" t="s">
        <v>297</v>
      </c>
      <c r="H22" s="8">
        <v>2</v>
      </c>
      <c r="I22" s="11">
        <v>3</v>
      </c>
      <c r="J22" s="14" t="str">
        <f>VLOOKUP(I22,Table14[],2,FALSE)</f>
        <v>Accès très difficile: Camions(-15MT)</v>
      </c>
      <c r="K22" s="9"/>
    </row>
    <row r="23" spans="1:11" x14ac:dyDescent="0.35">
      <c r="A23" s="23" t="s">
        <v>530</v>
      </c>
      <c r="B23" s="7" t="s">
        <v>28</v>
      </c>
      <c r="C23" s="7" t="s">
        <v>35</v>
      </c>
      <c r="D23" s="7" t="s">
        <v>36</v>
      </c>
      <c r="E23" s="8">
        <v>3</v>
      </c>
      <c r="F23" s="7" t="s">
        <v>35</v>
      </c>
      <c r="G23" s="7" t="s">
        <v>300</v>
      </c>
      <c r="H23" s="8">
        <v>2</v>
      </c>
      <c r="I23" s="11">
        <f>ROUND((1+4)/2,0)</f>
        <v>3</v>
      </c>
      <c r="J23" s="14" t="str">
        <f>VLOOKUP(I23,Table14[],2,FALSE)</f>
        <v>Accès très difficile: Camions(-15MT)</v>
      </c>
      <c r="K23" s="9"/>
    </row>
    <row r="24" spans="1:11" x14ac:dyDescent="0.35">
      <c r="A24" s="23" t="s">
        <v>530</v>
      </c>
      <c r="B24" s="7" t="s">
        <v>28</v>
      </c>
      <c r="C24" s="7" t="s">
        <v>35</v>
      </c>
      <c r="D24" s="7" t="s">
        <v>36</v>
      </c>
      <c r="E24" s="8">
        <v>3</v>
      </c>
      <c r="F24" s="7" t="s">
        <v>301</v>
      </c>
      <c r="G24" s="7" t="s">
        <v>302</v>
      </c>
      <c r="H24" s="8">
        <v>3</v>
      </c>
      <c r="I24" s="11">
        <f>ROUND((1+3)/2,0)</f>
        <v>2</v>
      </c>
      <c r="J24" s="14" t="str">
        <f>VLOOKUP(I24,Table14[],2,FALSE)</f>
        <v>Accès difficile: Camions (-25MT)</v>
      </c>
      <c r="K24" s="9"/>
    </row>
    <row r="25" spans="1:11" x14ac:dyDescent="0.35">
      <c r="A25" s="23" t="s">
        <v>530</v>
      </c>
      <c r="B25" s="7" t="s">
        <v>28</v>
      </c>
      <c r="C25" s="7" t="s">
        <v>37</v>
      </c>
      <c r="D25" s="7" t="s">
        <v>38</v>
      </c>
      <c r="E25" s="8">
        <v>3</v>
      </c>
      <c r="F25" s="7" t="s">
        <v>303</v>
      </c>
      <c r="G25" s="7" t="s">
        <v>304</v>
      </c>
      <c r="H25" s="8">
        <v>2</v>
      </c>
      <c r="I25" s="11">
        <v>3</v>
      </c>
      <c r="J25" s="14" t="str">
        <f>VLOOKUP(I25,Table14[],2,FALSE)</f>
        <v>Accès très difficile: Camions(-15MT)</v>
      </c>
      <c r="K25" s="9"/>
    </row>
    <row r="26" spans="1:11" x14ac:dyDescent="0.35">
      <c r="A26" s="23" t="s">
        <v>530</v>
      </c>
      <c r="B26" s="7" t="s">
        <v>28</v>
      </c>
      <c r="C26" s="7" t="s">
        <v>39</v>
      </c>
      <c r="D26" s="7" t="s">
        <v>40</v>
      </c>
      <c r="E26" s="8">
        <v>3</v>
      </c>
      <c r="F26" s="7" t="s">
        <v>305</v>
      </c>
      <c r="G26" s="7" t="s">
        <v>306</v>
      </c>
      <c r="H26" s="8">
        <v>3</v>
      </c>
      <c r="I26" s="11">
        <v>4</v>
      </c>
      <c r="J26" s="14" t="str">
        <f>VLOOKUP(I26,Table14[],2,FALSE)</f>
        <v>Accès très difficile: 4X4 et moto</v>
      </c>
      <c r="K26" s="9"/>
    </row>
    <row r="27" spans="1:11" x14ac:dyDescent="0.35">
      <c r="A27" s="23" t="s">
        <v>530</v>
      </c>
      <c r="B27" s="7" t="s">
        <v>28</v>
      </c>
      <c r="C27" s="7" t="s">
        <v>39</v>
      </c>
      <c r="D27" s="7" t="s">
        <v>40</v>
      </c>
      <c r="E27" s="8">
        <v>3</v>
      </c>
      <c r="F27" s="7" t="s">
        <v>307</v>
      </c>
      <c r="G27" s="7" t="s">
        <v>308</v>
      </c>
      <c r="H27" s="8">
        <v>3</v>
      </c>
      <c r="I27" s="11">
        <v>4</v>
      </c>
      <c r="J27" s="14" t="str">
        <f>VLOOKUP(I27,Table14[],2,FALSE)</f>
        <v>Accès très difficile: 4X4 et moto</v>
      </c>
      <c r="K27" s="9"/>
    </row>
    <row r="28" spans="1:11" x14ac:dyDescent="0.35">
      <c r="A28" s="23" t="s">
        <v>536</v>
      </c>
      <c r="B28" s="7" t="s">
        <v>52</v>
      </c>
      <c r="C28" s="7" t="s">
        <v>53</v>
      </c>
      <c r="D28" s="7" t="s">
        <v>54</v>
      </c>
      <c r="E28" s="8">
        <v>2</v>
      </c>
      <c r="F28" s="7" t="s">
        <v>319</v>
      </c>
      <c r="G28" s="7" t="s">
        <v>320</v>
      </c>
      <c r="H28" s="8">
        <v>3</v>
      </c>
      <c r="I28" s="11">
        <v>4</v>
      </c>
      <c r="J28" s="14" t="str">
        <f>VLOOKUP(I28,Table14[],2,FALSE)</f>
        <v>Accès très difficile: 4X4 et moto</v>
      </c>
      <c r="K28" s="9"/>
    </row>
    <row r="29" spans="1:11" x14ac:dyDescent="0.35">
      <c r="A29" s="23" t="s">
        <v>536</v>
      </c>
      <c r="B29" s="7" t="s">
        <v>52</v>
      </c>
      <c r="C29" s="7" t="s">
        <v>53</v>
      </c>
      <c r="D29" s="7" t="s">
        <v>54</v>
      </c>
      <c r="E29" s="8">
        <v>2</v>
      </c>
      <c r="F29" s="7" t="s">
        <v>321</v>
      </c>
      <c r="G29" s="7" t="s">
        <v>322</v>
      </c>
      <c r="H29" s="8">
        <v>3</v>
      </c>
      <c r="I29" s="11">
        <v>4</v>
      </c>
      <c r="J29" s="14" t="str">
        <f>VLOOKUP(I29,Table14[],2,FALSE)</f>
        <v>Accès très difficile: 4X4 et moto</v>
      </c>
      <c r="K29" s="9"/>
    </row>
    <row r="30" spans="1:11" x14ac:dyDescent="0.35">
      <c r="A30" s="23" t="s">
        <v>536</v>
      </c>
      <c r="B30" s="7" t="s">
        <v>52</v>
      </c>
      <c r="C30" s="7" t="s">
        <v>53</v>
      </c>
      <c r="D30" s="7" t="s">
        <v>54</v>
      </c>
      <c r="E30" s="8">
        <v>2</v>
      </c>
      <c r="F30" s="7" t="s">
        <v>317</v>
      </c>
      <c r="G30" s="7" t="s">
        <v>318</v>
      </c>
      <c r="H30" s="8">
        <v>4</v>
      </c>
      <c r="I30" s="11">
        <v>4</v>
      </c>
      <c r="J30" s="14" t="str">
        <f>VLOOKUP(I30,Table14[],2,FALSE)</f>
        <v>Accès très difficile: 4X4 et moto</v>
      </c>
      <c r="K30" s="9"/>
    </row>
    <row r="31" spans="1:11" s="10" customFormat="1" x14ac:dyDescent="0.35">
      <c r="A31" s="23" t="s">
        <v>536</v>
      </c>
      <c r="B31" s="7" t="s">
        <v>52</v>
      </c>
      <c r="C31" s="7" t="s">
        <v>55</v>
      </c>
      <c r="D31" s="7" t="s">
        <v>56</v>
      </c>
      <c r="E31" s="8">
        <v>2</v>
      </c>
      <c r="F31" s="7" t="s">
        <v>55</v>
      </c>
      <c r="G31" s="7" t="s">
        <v>323</v>
      </c>
      <c r="H31" s="8">
        <v>4</v>
      </c>
      <c r="I31" s="11">
        <f>ROUND((4+5)/2,0)</f>
        <v>5</v>
      </c>
      <c r="J31" s="14" t="str">
        <f>VLOOKUP(I31,Table14[],2,FALSE)</f>
        <v>Pas d’accès: Non accessible</v>
      </c>
      <c r="K31" s="9"/>
    </row>
    <row r="32" spans="1:11" s="5" customFormat="1" x14ac:dyDescent="0.35">
      <c r="A32" s="23" t="s">
        <v>536</v>
      </c>
      <c r="B32" s="7" t="s">
        <v>52</v>
      </c>
      <c r="C32" s="7" t="s">
        <v>55</v>
      </c>
      <c r="D32" s="7" t="s">
        <v>56</v>
      </c>
      <c r="E32" s="8">
        <v>2</v>
      </c>
      <c r="F32" s="7" t="s">
        <v>324</v>
      </c>
      <c r="G32" s="7" t="s">
        <v>325</v>
      </c>
      <c r="H32" s="8">
        <v>4</v>
      </c>
      <c r="I32" s="11">
        <v>5</v>
      </c>
      <c r="J32" s="14" t="str">
        <f>VLOOKUP(I32,Table14[],2,FALSE)</f>
        <v>Pas d’accès: Non accessible</v>
      </c>
      <c r="K32" s="9"/>
    </row>
    <row r="33" spans="1:11" x14ac:dyDescent="0.35">
      <c r="A33" s="23" t="s">
        <v>536</v>
      </c>
      <c r="B33" s="7" t="s">
        <v>52</v>
      </c>
      <c r="C33" s="7" t="s">
        <v>57</v>
      </c>
      <c r="D33" s="7" t="s">
        <v>58</v>
      </c>
      <c r="E33" s="8">
        <v>3</v>
      </c>
      <c r="F33" s="7" t="s">
        <v>57</v>
      </c>
      <c r="G33" s="7" t="s">
        <v>326</v>
      </c>
      <c r="H33" s="8">
        <v>3</v>
      </c>
      <c r="I33" s="11">
        <v>4</v>
      </c>
      <c r="J33" s="14" t="str">
        <f>VLOOKUP(I33,Table14[],2,FALSE)</f>
        <v>Accès très difficile: 4X4 et moto</v>
      </c>
      <c r="K33" s="9"/>
    </row>
    <row r="34" spans="1:11" x14ac:dyDescent="0.35">
      <c r="A34" s="24" t="s">
        <v>533</v>
      </c>
      <c r="B34" s="7" t="s">
        <v>42</v>
      </c>
      <c r="C34" s="7" t="s">
        <v>43</v>
      </c>
      <c r="D34" s="7" t="s">
        <v>44</v>
      </c>
      <c r="E34" s="8">
        <v>3</v>
      </c>
      <c r="F34" s="7" t="s">
        <v>309</v>
      </c>
      <c r="G34" s="7" t="s">
        <v>310</v>
      </c>
      <c r="H34" s="8">
        <v>3</v>
      </c>
      <c r="I34" s="11">
        <v>5</v>
      </c>
      <c r="J34" s="14" t="str">
        <f>VLOOKUP(I34,Table14[],2,FALSE)</f>
        <v>Pas d’accès: Non accessible</v>
      </c>
      <c r="K34" s="9" t="s">
        <v>525</v>
      </c>
    </row>
    <row r="35" spans="1:11" x14ac:dyDescent="0.35">
      <c r="A35" s="24" t="s">
        <v>533</v>
      </c>
      <c r="B35" s="7" t="s">
        <v>42</v>
      </c>
      <c r="C35" s="7" t="s">
        <v>311</v>
      </c>
      <c r="D35" s="7" t="s">
        <v>46</v>
      </c>
      <c r="E35" s="8">
        <v>4</v>
      </c>
      <c r="F35" s="7" t="s">
        <v>311</v>
      </c>
      <c r="G35" s="7" t="s">
        <v>312</v>
      </c>
      <c r="H35" s="8">
        <v>4</v>
      </c>
      <c r="I35" s="11">
        <v>5</v>
      </c>
      <c r="J35" s="14" t="str">
        <f>VLOOKUP(I35,Table14[],2,FALSE)</f>
        <v>Pas d’accès: Non accessible</v>
      </c>
      <c r="K35" s="9" t="s">
        <v>526</v>
      </c>
    </row>
    <row r="36" spans="1:11" x14ac:dyDescent="0.35">
      <c r="A36" s="24" t="s">
        <v>533</v>
      </c>
      <c r="B36" s="7" t="s">
        <v>42</v>
      </c>
      <c r="C36" s="7" t="s">
        <v>47</v>
      </c>
      <c r="D36" s="7" t="s">
        <v>48</v>
      </c>
      <c r="E36" s="8">
        <v>3</v>
      </c>
      <c r="F36" s="7" t="s">
        <v>47</v>
      </c>
      <c r="G36" s="7" t="s">
        <v>313</v>
      </c>
      <c r="H36" s="8">
        <v>4</v>
      </c>
      <c r="I36" s="11">
        <v>5</v>
      </c>
      <c r="J36" s="14" t="str">
        <f>VLOOKUP(I36,Table14[],2,FALSE)</f>
        <v>Pas d’accès: Non accessible</v>
      </c>
      <c r="K36" s="9" t="s">
        <v>527</v>
      </c>
    </row>
    <row r="37" spans="1:11" x14ac:dyDescent="0.35">
      <c r="A37" s="24" t="s">
        <v>533</v>
      </c>
      <c r="B37" s="7" t="s">
        <v>42</v>
      </c>
      <c r="C37" s="7" t="s">
        <v>47</v>
      </c>
      <c r="D37" s="7" t="s">
        <v>48</v>
      </c>
      <c r="E37" s="8">
        <v>3</v>
      </c>
      <c r="F37" s="7" t="s">
        <v>314</v>
      </c>
      <c r="G37" s="7" t="s">
        <v>315</v>
      </c>
      <c r="H37" s="8">
        <v>4</v>
      </c>
      <c r="I37" s="11">
        <v>5</v>
      </c>
      <c r="J37" s="14" t="str">
        <f>VLOOKUP(I37,Table14[],2,FALSE)</f>
        <v>Pas d’accès: Non accessible</v>
      </c>
      <c r="K37" s="9"/>
    </row>
    <row r="38" spans="1:11" x14ac:dyDescent="0.35">
      <c r="A38" s="24" t="s">
        <v>533</v>
      </c>
      <c r="B38" s="7" t="s">
        <v>42</v>
      </c>
      <c r="C38" s="7" t="s">
        <v>49</v>
      </c>
      <c r="D38" s="7" t="s">
        <v>50</v>
      </c>
      <c r="E38" s="8">
        <v>3</v>
      </c>
      <c r="F38" s="7" t="s">
        <v>49</v>
      </c>
      <c r="G38" s="7" t="s">
        <v>316</v>
      </c>
      <c r="H38" s="8">
        <v>4</v>
      </c>
      <c r="I38" s="11">
        <v>5</v>
      </c>
      <c r="J38" s="14" t="str">
        <f>VLOOKUP(I38,Table14[],2,FALSE)</f>
        <v>Pas d’accès: Non accessible</v>
      </c>
      <c r="K38" s="9"/>
    </row>
    <row r="39" spans="1:11" x14ac:dyDescent="0.35">
      <c r="A39" s="7" t="s">
        <v>59</v>
      </c>
      <c r="B39" s="7" t="s">
        <v>60</v>
      </c>
      <c r="C39" s="7" t="s">
        <v>61</v>
      </c>
      <c r="D39" s="7" t="s">
        <v>62</v>
      </c>
      <c r="E39" s="8">
        <v>1</v>
      </c>
      <c r="F39" s="7" t="s">
        <v>330</v>
      </c>
      <c r="G39" s="7" t="s">
        <v>331</v>
      </c>
      <c r="H39" s="8">
        <v>1</v>
      </c>
      <c r="I39" s="11">
        <f>ROUND((1+2)/2,0)</f>
        <v>2</v>
      </c>
      <c r="J39" s="14" t="str">
        <f>VLOOKUP(I39,Table14[],2,FALSE)</f>
        <v>Accès difficile: Camions (-25MT)</v>
      </c>
      <c r="K39" s="9"/>
    </row>
    <row r="40" spans="1:11" x14ac:dyDescent="0.35">
      <c r="A40" s="7" t="s">
        <v>59</v>
      </c>
      <c r="B40" s="7" t="s">
        <v>60</v>
      </c>
      <c r="C40" s="7" t="s">
        <v>61</v>
      </c>
      <c r="D40" s="7" t="s">
        <v>62</v>
      </c>
      <c r="E40" s="8">
        <v>1</v>
      </c>
      <c r="F40" s="7" t="s">
        <v>61</v>
      </c>
      <c r="G40" s="7" t="s">
        <v>327</v>
      </c>
      <c r="H40" s="8">
        <v>2</v>
      </c>
      <c r="I40" s="11">
        <f>ROUND((1+2)/2,0)</f>
        <v>2</v>
      </c>
      <c r="J40" s="14" t="str">
        <f>VLOOKUP(I40,Table14[],2,FALSE)</f>
        <v>Accès difficile: Camions (-25MT)</v>
      </c>
      <c r="K40" s="9"/>
    </row>
    <row r="41" spans="1:11" x14ac:dyDescent="0.35">
      <c r="A41" s="7" t="s">
        <v>59</v>
      </c>
      <c r="B41" s="7" t="s">
        <v>60</v>
      </c>
      <c r="C41" s="7" t="s">
        <v>61</v>
      </c>
      <c r="D41" s="7" t="s">
        <v>62</v>
      </c>
      <c r="E41" s="8">
        <v>1</v>
      </c>
      <c r="F41" s="7" t="s">
        <v>328</v>
      </c>
      <c r="G41" s="7" t="s">
        <v>329</v>
      </c>
      <c r="H41" s="8">
        <v>2</v>
      </c>
      <c r="I41" s="11">
        <f>ROUND((1+2)/2,0)</f>
        <v>2</v>
      </c>
      <c r="J41" s="14" t="str">
        <f>VLOOKUP(I41,Table14[],2,FALSE)</f>
        <v>Accès difficile: Camions (-25MT)</v>
      </c>
      <c r="K41" s="9"/>
    </row>
    <row r="42" spans="1:11" x14ac:dyDescent="0.35">
      <c r="A42" s="7" t="s">
        <v>59</v>
      </c>
      <c r="B42" s="7" t="s">
        <v>60</v>
      </c>
      <c r="C42" s="7" t="s">
        <v>63</v>
      </c>
      <c r="D42" s="7" t="s">
        <v>64</v>
      </c>
      <c r="E42" s="8">
        <v>2</v>
      </c>
      <c r="F42" s="7" t="s">
        <v>63</v>
      </c>
      <c r="G42" s="7" t="s">
        <v>332</v>
      </c>
      <c r="H42" s="8">
        <v>3</v>
      </c>
      <c r="I42" s="11">
        <f>ROUND((1+2)/2,0)</f>
        <v>2</v>
      </c>
      <c r="J42" s="14" t="str">
        <f>VLOOKUP(I42,Table14[],2,FALSE)</f>
        <v>Accès difficile: Camions (-25MT)</v>
      </c>
      <c r="K42" s="9"/>
    </row>
    <row r="43" spans="1:11" x14ac:dyDescent="0.35">
      <c r="A43" s="7" t="s">
        <v>59</v>
      </c>
      <c r="B43" s="7" t="s">
        <v>60</v>
      </c>
      <c r="C43" s="7" t="s">
        <v>65</v>
      </c>
      <c r="D43" s="7" t="s">
        <v>66</v>
      </c>
      <c r="E43" s="8">
        <v>3</v>
      </c>
      <c r="F43" s="7" t="s">
        <v>335</v>
      </c>
      <c r="G43" s="7" t="s">
        <v>336</v>
      </c>
      <c r="H43" s="8">
        <v>3</v>
      </c>
      <c r="I43" s="11">
        <v>3</v>
      </c>
      <c r="J43" s="14" t="str">
        <f>VLOOKUP(I43,Table14[],2,FALSE)</f>
        <v>Accès très difficile: Camions(-15MT)</v>
      </c>
      <c r="K43" s="9"/>
    </row>
    <row r="44" spans="1:11" x14ac:dyDescent="0.35">
      <c r="A44" s="7" t="s">
        <v>59</v>
      </c>
      <c r="B44" s="7" t="s">
        <v>60</v>
      </c>
      <c r="C44" s="7" t="s">
        <v>65</v>
      </c>
      <c r="D44" s="7" t="s">
        <v>66</v>
      </c>
      <c r="E44" s="8">
        <v>3</v>
      </c>
      <c r="F44" s="7" t="s">
        <v>333</v>
      </c>
      <c r="G44" s="7" t="s">
        <v>334</v>
      </c>
      <c r="H44" s="8">
        <v>1</v>
      </c>
      <c r="I44" s="11">
        <v>1</v>
      </c>
      <c r="J44" s="14" t="str">
        <f>VLOOKUP(I44,Table14[],2,FALSE)</f>
        <v>Accès facile: Camions (+25MT)</v>
      </c>
      <c r="K44" s="9"/>
    </row>
    <row r="45" spans="1:11" x14ac:dyDescent="0.35">
      <c r="A45" s="7" t="s">
        <v>59</v>
      </c>
      <c r="B45" s="7" t="s">
        <v>60</v>
      </c>
      <c r="C45" s="7" t="s">
        <v>67</v>
      </c>
      <c r="D45" s="7" t="s">
        <v>68</v>
      </c>
      <c r="E45" s="8">
        <v>1</v>
      </c>
      <c r="F45" s="7" t="s">
        <v>338</v>
      </c>
      <c r="G45" s="7" t="s">
        <v>339</v>
      </c>
      <c r="H45" s="8">
        <v>1</v>
      </c>
      <c r="I45" s="11">
        <v>2</v>
      </c>
      <c r="J45" s="14" t="str">
        <f>VLOOKUP(I45,Table14[],2,FALSE)</f>
        <v>Accès difficile: Camions (-25MT)</v>
      </c>
      <c r="K45" s="9"/>
    </row>
    <row r="46" spans="1:11" x14ac:dyDescent="0.35">
      <c r="A46" s="7" t="s">
        <v>59</v>
      </c>
      <c r="B46" s="7" t="s">
        <v>60</v>
      </c>
      <c r="C46" s="7" t="s">
        <v>67</v>
      </c>
      <c r="D46" s="7" t="s">
        <v>68</v>
      </c>
      <c r="E46" s="8">
        <v>1</v>
      </c>
      <c r="F46" s="7" t="s">
        <v>67</v>
      </c>
      <c r="G46" s="7" t="s">
        <v>337</v>
      </c>
      <c r="H46" s="8">
        <v>1</v>
      </c>
      <c r="I46" s="11">
        <v>1</v>
      </c>
      <c r="J46" s="14" t="str">
        <f>VLOOKUP(I46,Table14[],2,FALSE)</f>
        <v>Accès facile: Camions (+25MT)</v>
      </c>
      <c r="K46" s="9"/>
    </row>
    <row r="47" spans="1:11" x14ac:dyDescent="0.35">
      <c r="A47" s="7" t="s">
        <v>69</v>
      </c>
      <c r="B47" s="7" t="s">
        <v>70</v>
      </c>
      <c r="C47" s="7" t="s">
        <v>71</v>
      </c>
      <c r="D47" s="7" t="s">
        <v>72</v>
      </c>
      <c r="E47" s="8">
        <v>2</v>
      </c>
      <c r="F47" s="7" t="s">
        <v>69</v>
      </c>
      <c r="G47" s="7" t="s">
        <v>340</v>
      </c>
      <c r="H47" s="8">
        <v>2</v>
      </c>
      <c r="I47" s="11">
        <v>1</v>
      </c>
      <c r="J47" s="14" t="str">
        <f>VLOOKUP(I47,Table14[],2,FALSE)</f>
        <v>Accès facile: Camions (+25MT)</v>
      </c>
      <c r="K47" s="9"/>
    </row>
    <row r="48" spans="1:11" x14ac:dyDescent="0.35">
      <c r="A48" s="7" t="s">
        <v>69</v>
      </c>
      <c r="B48" s="7" t="s">
        <v>70</v>
      </c>
      <c r="C48" s="7" t="s">
        <v>73</v>
      </c>
      <c r="D48" s="7" t="s">
        <v>74</v>
      </c>
      <c r="E48" s="8">
        <v>3</v>
      </c>
      <c r="F48" s="7" t="s">
        <v>73</v>
      </c>
      <c r="G48" s="7" t="s">
        <v>341</v>
      </c>
      <c r="H48" s="8">
        <v>3</v>
      </c>
      <c r="I48" s="11">
        <v>1</v>
      </c>
      <c r="J48" s="14" t="str">
        <f>VLOOKUP(I48,Table14[],2,FALSE)</f>
        <v>Accès facile: Camions (+25MT)</v>
      </c>
      <c r="K48" s="9"/>
    </row>
    <row r="49" spans="1:11" x14ac:dyDescent="0.35">
      <c r="A49" s="7" t="s">
        <v>69</v>
      </c>
      <c r="B49" s="7" t="s">
        <v>70</v>
      </c>
      <c r="C49" s="7" t="s">
        <v>75</v>
      </c>
      <c r="D49" s="7" t="s">
        <v>76</v>
      </c>
      <c r="E49" s="8">
        <v>3</v>
      </c>
      <c r="F49" s="7" t="s">
        <v>75</v>
      </c>
      <c r="G49" s="7" t="s">
        <v>342</v>
      </c>
      <c r="H49" s="8">
        <v>3</v>
      </c>
      <c r="I49" s="11">
        <f>ROUND((1+2)/2,0)</f>
        <v>2</v>
      </c>
      <c r="J49" s="14" t="str">
        <f>VLOOKUP(I49,Table14[],2,FALSE)</f>
        <v>Accès difficile: Camions (-25MT)</v>
      </c>
      <c r="K49" s="9"/>
    </row>
    <row r="50" spans="1:11" x14ac:dyDescent="0.35">
      <c r="A50" s="7" t="s">
        <v>69</v>
      </c>
      <c r="B50" s="7" t="s">
        <v>70</v>
      </c>
      <c r="C50" s="7" t="s">
        <v>77</v>
      </c>
      <c r="D50" s="7" t="s">
        <v>78</v>
      </c>
      <c r="E50" s="8">
        <v>1.75</v>
      </c>
      <c r="F50" s="7" t="s">
        <v>348</v>
      </c>
      <c r="G50" s="7" t="s">
        <v>349</v>
      </c>
      <c r="H50" s="8">
        <v>3</v>
      </c>
      <c r="I50" s="11">
        <v>0</v>
      </c>
      <c r="J50" s="14" t="str">
        <f>VLOOKUP(I50,Table14[],2,FALSE)</f>
        <v>Non défini</v>
      </c>
      <c r="K50" s="9"/>
    </row>
    <row r="51" spans="1:11" x14ac:dyDescent="0.35">
      <c r="A51" s="7" t="s">
        <v>69</v>
      </c>
      <c r="B51" s="7" t="s">
        <v>70</v>
      </c>
      <c r="C51" s="7" t="s">
        <v>77</v>
      </c>
      <c r="D51" s="7" t="s">
        <v>78</v>
      </c>
      <c r="E51" s="8">
        <v>1.75</v>
      </c>
      <c r="F51" s="7" t="s">
        <v>355</v>
      </c>
      <c r="G51" s="7" t="s">
        <v>356</v>
      </c>
      <c r="H51" s="8">
        <v>4</v>
      </c>
      <c r="I51" s="11">
        <v>0</v>
      </c>
      <c r="J51" s="14" t="str">
        <f>VLOOKUP(I51,Table14[],2,FALSE)</f>
        <v>Non défini</v>
      </c>
      <c r="K51" s="9"/>
    </row>
    <row r="52" spans="1:11" x14ac:dyDescent="0.35">
      <c r="A52" s="7" t="s">
        <v>69</v>
      </c>
      <c r="B52" s="7" t="s">
        <v>70</v>
      </c>
      <c r="C52" s="7" t="s">
        <v>77</v>
      </c>
      <c r="D52" s="7" t="s">
        <v>78</v>
      </c>
      <c r="E52" s="8">
        <v>1.75</v>
      </c>
      <c r="F52" s="7" t="s">
        <v>77</v>
      </c>
      <c r="G52" s="7" t="s">
        <v>343</v>
      </c>
      <c r="H52" s="8">
        <v>1</v>
      </c>
      <c r="I52" s="11">
        <v>1</v>
      </c>
      <c r="J52" s="14" t="str">
        <f>VLOOKUP(I52,Table14[],2,FALSE)</f>
        <v>Accès facile: Camions (+25MT)</v>
      </c>
      <c r="K52" s="9"/>
    </row>
    <row r="53" spans="1:11" x14ac:dyDescent="0.35">
      <c r="A53" s="7" t="s">
        <v>69</v>
      </c>
      <c r="B53" s="7" t="s">
        <v>70</v>
      </c>
      <c r="C53" s="7" t="s">
        <v>77</v>
      </c>
      <c r="D53" s="7" t="s">
        <v>78</v>
      </c>
      <c r="E53" s="8">
        <v>1.75</v>
      </c>
      <c r="F53" s="7" t="s">
        <v>344</v>
      </c>
      <c r="G53" s="7" t="s">
        <v>345</v>
      </c>
      <c r="H53" s="8">
        <v>1</v>
      </c>
      <c r="I53" s="11">
        <v>1</v>
      </c>
      <c r="J53" s="14" t="str">
        <f>VLOOKUP(I53,Table14[],2,FALSE)</f>
        <v>Accès facile: Camions (+25MT)</v>
      </c>
      <c r="K53" s="9"/>
    </row>
    <row r="54" spans="1:11" x14ac:dyDescent="0.35">
      <c r="A54" s="7" t="s">
        <v>69</v>
      </c>
      <c r="B54" s="7" t="s">
        <v>70</v>
      </c>
      <c r="C54" s="7" t="s">
        <v>77</v>
      </c>
      <c r="D54" s="7" t="s">
        <v>78</v>
      </c>
      <c r="E54" s="8">
        <v>1.75</v>
      </c>
      <c r="F54" s="7" t="s">
        <v>346</v>
      </c>
      <c r="G54" s="7" t="s">
        <v>347</v>
      </c>
      <c r="H54" s="8">
        <v>1</v>
      </c>
      <c r="I54" s="11">
        <v>1</v>
      </c>
      <c r="J54" s="14" t="str">
        <f>VLOOKUP(I54,Table14[],2,FALSE)</f>
        <v>Accès facile: Camions (+25MT)</v>
      </c>
      <c r="K54" s="9"/>
    </row>
    <row r="55" spans="1:11" x14ac:dyDescent="0.35">
      <c r="A55" s="7" t="s">
        <v>69</v>
      </c>
      <c r="B55" s="7" t="s">
        <v>70</v>
      </c>
      <c r="C55" s="7" t="s">
        <v>77</v>
      </c>
      <c r="D55" s="7" t="s">
        <v>78</v>
      </c>
      <c r="E55" s="8">
        <v>1.75</v>
      </c>
      <c r="F55" s="7" t="s">
        <v>350</v>
      </c>
      <c r="G55" s="7" t="s">
        <v>351</v>
      </c>
      <c r="H55" s="8">
        <v>1</v>
      </c>
      <c r="I55" s="11">
        <v>1</v>
      </c>
      <c r="J55" s="14" t="str">
        <f>VLOOKUP(I55,Table14[],2,FALSE)</f>
        <v>Accès facile: Camions (+25MT)</v>
      </c>
      <c r="K55" s="9"/>
    </row>
    <row r="56" spans="1:11" x14ac:dyDescent="0.35">
      <c r="A56" s="7" t="s">
        <v>69</v>
      </c>
      <c r="B56" s="7" t="s">
        <v>70</v>
      </c>
      <c r="C56" s="7" t="s">
        <v>77</v>
      </c>
      <c r="D56" s="7" t="s">
        <v>78</v>
      </c>
      <c r="E56" s="8">
        <v>1.75</v>
      </c>
      <c r="F56" s="7" t="s">
        <v>187</v>
      </c>
      <c r="G56" s="7" t="s">
        <v>352</v>
      </c>
      <c r="H56" s="8">
        <v>1</v>
      </c>
      <c r="I56" s="11">
        <v>1</v>
      </c>
      <c r="J56" s="14" t="str">
        <f>VLOOKUP(I56,Table14[],2,FALSE)</f>
        <v>Accès facile: Camions (+25MT)</v>
      </c>
      <c r="K56" s="9"/>
    </row>
    <row r="57" spans="1:11" x14ac:dyDescent="0.35">
      <c r="A57" s="7" t="s">
        <v>69</v>
      </c>
      <c r="B57" s="7" t="s">
        <v>70</v>
      </c>
      <c r="C57" s="7" t="s">
        <v>77</v>
      </c>
      <c r="D57" s="7" t="s">
        <v>78</v>
      </c>
      <c r="E57" s="8">
        <v>1.75</v>
      </c>
      <c r="F57" s="7" t="s">
        <v>353</v>
      </c>
      <c r="G57" s="7" t="s">
        <v>354</v>
      </c>
      <c r="H57" s="8">
        <v>2</v>
      </c>
      <c r="I57" s="11">
        <v>1</v>
      </c>
      <c r="J57" s="14" t="str">
        <f>VLOOKUP(I57,Table14[],2,FALSE)</f>
        <v>Accès facile: Camions (+25MT)</v>
      </c>
      <c r="K57" s="9"/>
    </row>
    <row r="58" spans="1:11" x14ac:dyDescent="0.35">
      <c r="A58" s="7" t="s">
        <v>69</v>
      </c>
      <c r="B58" s="7" t="s">
        <v>70</v>
      </c>
      <c r="C58" s="7" t="s">
        <v>357</v>
      </c>
      <c r="D58" s="7" t="s">
        <v>80</v>
      </c>
      <c r="E58" s="8">
        <v>1</v>
      </c>
      <c r="F58" s="7" t="s">
        <v>357</v>
      </c>
      <c r="G58" s="7" t="s">
        <v>358</v>
      </c>
      <c r="H58" s="8">
        <v>1</v>
      </c>
      <c r="I58" s="11">
        <v>2</v>
      </c>
      <c r="J58" s="14" t="str">
        <f>VLOOKUP(I58,Table14[],2,FALSE)</f>
        <v>Accès difficile: Camions (-25MT)</v>
      </c>
      <c r="K58" s="9"/>
    </row>
    <row r="59" spans="1:11" x14ac:dyDescent="0.35">
      <c r="A59" s="23" t="s">
        <v>531</v>
      </c>
      <c r="B59" s="7" t="s">
        <v>82</v>
      </c>
      <c r="C59" s="7" t="s">
        <v>83</v>
      </c>
      <c r="D59" s="7" t="s">
        <v>84</v>
      </c>
      <c r="E59" s="8">
        <v>2</v>
      </c>
      <c r="F59" s="7" t="s">
        <v>359</v>
      </c>
      <c r="G59" s="7" t="s">
        <v>360</v>
      </c>
      <c r="H59" s="8">
        <v>2</v>
      </c>
      <c r="I59" s="11">
        <v>3</v>
      </c>
      <c r="J59" s="14" t="str">
        <f>VLOOKUP(I59,Table14[],2,FALSE)</f>
        <v>Accès très difficile: Camions(-15MT)</v>
      </c>
      <c r="K59" s="9"/>
    </row>
    <row r="60" spans="1:11" x14ac:dyDescent="0.35">
      <c r="A60" s="23" t="s">
        <v>531</v>
      </c>
      <c r="B60" s="7" t="s">
        <v>82</v>
      </c>
      <c r="C60" s="7" t="s">
        <v>85</v>
      </c>
      <c r="D60" s="7" t="s">
        <v>86</v>
      </c>
      <c r="E60" s="8">
        <v>1.75</v>
      </c>
      <c r="F60" s="7" t="s">
        <v>361</v>
      </c>
      <c r="G60" s="7" t="s">
        <v>362</v>
      </c>
      <c r="H60" s="8">
        <v>2</v>
      </c>
      <c r="I60" s="11">
        <v>3</v>
      </c>
      <c r="J60" s="14" t="str">
        <f>VLOOKUP(I60,Table14[],2,FALSE)</f>
        <v>Accès très difficile: Camions(-15MT)</v>
      </c>
      <c r="K60" s="9"/>
    </row>
    <row r="61" spans="1:11" x14ac:dyDescent="0.35">
      <c r="A61" s="23" t="s">
        <v>531</v>
      </c>
      <c r="B61" s="7" t="s">
        <v>82</v>
      </c>
      <c r="C61" s="7" t="s">
        <v>85</v>
      </c>
      <c r="D61" s="7" t="s">
        <v>86</v>
      </c>
      <c r="E61" s="8">
        <v>1.75</v>
      </c>
      <c r="F61" s="7" t="s">
        <v>363</v>
      </c>
      <c r="G61" s="7" t="s">
        <v>364</v>
      </c>
      <c r="H61" s="8">
        <v>2</v>
      </c>
      <c r="I61" s="11">
        <v>3</v>
      </c>
      <c r="J61" s="14" t="str">
        <f>VLOOKUP(I61,Table14[],2,FALSE)</f>
        <v>Accès très difficile: Camions(-15MT)</v>
      </c>
      <c r="K61" s="9"/>
    </row>
    <row r="62" spans="1:11" x14ac:dyDescent="0.35">
      <c r="A62" s="23" t="s">
        <v>531</v>
      </c>
      <c r="B62" s="7" t="s">
        <v>82</v>
      </c>
      <c r="C62" s="7" t="s">
        <v>85</v>
      </c>
      <c r="D62" s="7" t="s">
        <v>86</v>
      </c>
      <c r="E62" s="8">
        <v>1.75</v>
      </c>
      <c r="F62" s="7" t="s">
        <v>367</v>
      </c>
      <c r="G62" s="7" t="s">
        <v>368</v>
      </c>
      <c r="H62" s="8">
        <v>3</v>
      </c>
      <c r="I62" s="11">
        <v>4</v>
      </c>
      <c r="J62" s="14" t="str">
        <f>VLOOKUP(I62,Table14[],2,FALSE)</f>
        <v>Accès très difficile: 4X4 et moto</v>
      </c>
      <c r="K62" s="9"/>
    </row>
    <row r="63" spans="1:11" x14ac:dyDescent="0.35">
      <c r="A63" s="23" t="s">
        <v>531</v>
      </c>
      <c r="B63" s="7" t="s">
        <v>82</v>
      </c>
      <c r="C63" s="7" t="s">
        <v>85</v>
      </c>
      <c r="D63" s="7" t="s">
        <v>86</v>
      </c>
      <c r="E63" s="8">
        <v>1.75</v>
      </c>
      <c r="F63" s="7" t="s">
        <v>365</v>
      </c>
      <c r="G63" s="7" t="s">
        <v>366</v>
      </c>
      <c r="H63" s="8">
        <v>3</v>
      </c>
      <c r="I63" s="11">
        <v>4</v>
      </c>
      <c r="J63" s="14" t="str">
        <f>VLOOKUP(I63,Table14[],2,FALSE)</f>
        <v>Accès très difficile: 4X4 et moto</v>
      </c>
      <c r="K63" s="9"/>
    </row>
    <row r="64" spans="1:11" x14ac:dyDescent="0.35">
      <c r="A64" s="23" t="s">
        <v>531</v>
      </c>
      <c r="B64" s="7" t="s">
        <v>82</v>
      </c>
      <c r="C64" s="7" t="s">
        <v>87</v>
      </c>
      <c r="D64" s="7" t="s">
        <v>88</v>
      </c>
      <c r="E64" s="8">
        <v>2</v>
      </c>
      <c r="F64" s="7" t="s">
        <v>370</v>
      </c>
      <c r="G64" s="7" t="s">
        <v>371</v>
      </c>
      <c r="H64" s="8">
        <v>3</v>
      </c>
      <c r="I64" s="11">
        <v>2</v>
      </c>
      <c r="J64" s="14" t="str">
        <f>VLOOKUP(I64,Table14[],2,FALSE)</f>
        <v>Accès difficile: Camions (-25MT)</v>
      </c>
      <c r="K64" s="9"/>
    </row>
    <row r="65" spans="1:11" x14ac:dyDescent="0.35">
      <c r="A65" s="23" t="s">
        <v>531</v>
      </c>
      <c r="B65" s="7" t="s">
        <v>82</v>
      </c>
      <c r="C65" s="7" t="s">
        <v>87</v>
      </c>
      <c r="D65" s="7" t="s">
        <v>88</v>
      </c>
      <c r="E65" s="8">
        <v>2</v>
      </c>
      <c r="F65" s="7" t="s">
        <v>87</v>
      </c>
      <c r="G65" s="7" t="s">
        <v>369</v>
      </c>
      <c r="H65" s="8">
        <v>3</v>
      </c>
      <c r="I65" s="11">
        <f>ROUND((3+1+2+4)/4,0)</f>
        <v>3</v>
      </c>
      <c r="J65" s="14" t="str">
        <f>VLOOKUP(I65,Table14[],2,FALSE)</f>
        <v>Accès très difficile: Camions(-15MT)</v>
      </c>
      <c r="K65" s="9"/>
    </row>
    <row r="66" spans="1:11" x14ac:dyDescent="0.35">
      <c r="A66" s="23" t="s">
        <v>531</v>
      </c>
      <c r="B66" s="7" t="s">
        <v>82</v>
      </c>
      <c r="C66" s="7" t="s">
        <v>537</v>
      </c>
      <c r="D66" s="7" t="s">
        <v>90</v>
      </c>
      <c r="E66" s="8">
        <v>1</v>
      </c>
      <c r="F66" s="7" t="s">
        <v>372</v>
      </c>
      <c r="G66" s="7" t="s">
        <v>373</v>
      </c>
      <c r="H66" s="8">
        <v>1</v>
      </c>
      <c r="I66" s="11">
        <f>ROUND((2+3)/2,0)</f>
        <v>3</v>
      </c>
      <c r="J66" s="14" t="str">
        <f>VLOOKUP(I66,Table14[],2,FALSE)</f>
        <v>Accès très difficile: Camions(-15MT)</v>
      </c>
      <c r="K66" s="9"/>
    </row>
    <row r="67" spans="1:11" x14ac:dyDescent="0.35">
      <c r="A67" s="23" t="s">
        <v>531</v>
      </c>
      <c r="B67" s="7" t="s">
        <v>82</v>
      </c>
      <c r="C67" s="7" t="s">
        <v>91</v>
      </c>
      <c r="D67" s="7" t="s">
        <v>92</v>
      </c>
      <c r="E67" s="8">
        <v>2.5</v>
      </c>
      <c r="F67" s="7" t="s">
        <v>376</v>
      </c>
      <c r="G67" s="7" t="s">
        <v>377</v>
      </c>
      <c r="H67" s="8">
        <v>1</v>
      </c>
      <c r="I67" s="11">
        <f>ROUND((1+2)/2,0)</f>
        <v>2</v>
      </c>
      <c r="J67" s="14" t="str">
        <f>VLOOKUP(I67,Table14[],2,FALSE)</f>
        <v>Accès difficile: Camions (-25MT)</v>
      </c>
      <c r="K67" s="9"/>
    </row>
    <row r="68" spans="1:11" x14ac:dyDescent="0.35">
      <c r="A68" s="23" t="s">
        <v>531</v>
      </c>
      <c r="B68" s="7" t="s">
        <v>82</v>
      </c>
      <c r="C68" s="7" t="s">
        <v>91</v>
      </c>
      <c r="D68" s="7" t="s">
        <v>92</v>
      </c>
      <c r="E68" s="8">
        <v>2.5</v>
      </c>
      <c r="F68" s="7" t="s">
        <v>374</v>
      </c>
      <c r="G68" s="7" t="s">
        <v>375</v>
      </c>
      <c r="H68" s="8">
        <v>3</v>
      </c>
      <c r="I68" s="11">
        <v>2</v>
      </c>
      <c r="J68" s="14" t="str">
        <f>VLOOKUP(I68,Table14[],2,FALSE)</f>
        <v>Accès difficile: Camions (-25MT)</v>
      </c>
      <c r="K68" s="9"/>
    </row>
    <row r="69" spans="1:11" x14ac:dyDescent="0.35">
      <c r="A69" s="23" t="s">
        <v>531</v>
      </c>
      <c r="B69" s="7" t="s">
        <v>82</v>
      </c>
      <c r="C69" s="7" t="s">
        <v>93</v>
      </c>
      <c r="D69" s="7" t="s">
        <v>94</v>
      </c>
      <c r="E69" s="8">
        <v>2</v>
      </c>
      <c r="F69" s="7" t="s">
        <v>378</v>
      </c>
      <c r="G69" s="7" t="s">
        <v>379</v>
      </c>
      <c r="H69" s="8">
        <v>2</v>
      </c>
      <c r="I69" s="11">
        <v>3</v>
      </c>
      <c r="J69" s="14" t="str">
        <f>VLOOKUP(I69,Table14[],2,FALSE)</f>
        <v>Accès très difficile: Camions(-15MT)</v>
      </c>
      <c r="K69" s="9"/>
    </row>
    <row r="70" spans="1:11" x14ac:dyDescent="0.35">
      <c r="A70" s="23" t="s">
        <v>531</v>
      </c>
      <c r="B70" s="7" t="s">
        <v>82</v>
      </c>
      <c r="C70" s="7" t="s">
        <v>95</v>
      </c>
      <c r="D70" s="7" t="s">
        <v>96</v>
      </c>
      <c r="E70" s="8">
        <v>1</v>
      </c>
      <c r="F70" s="7" t="s">
        <v>380</v>
      </c>
      <c r="G70" s="7" t="s">
        <v>381</v>
      </c>
      <c r="H70" s="8">
        <v>3</v>
      </c>
      <c r="I70" s="11">
        <v>3</v>
      </c>
      <c r="J70" s="14" t="str">
        <f>VLOOKUP(I70,Table14[],2,FALSE)</f>
        <v>Accès très difficile: Camions(-15MT)</v>
      </c>
      <c r="K70" s="9"/>
    </row>
    <row r="71" spans="1:11" x14ac:dyDescent="0.35">
      <c r="A71" s="7" t="s">
        <v>97</v>
      </c>
      <c r="B71" s="7" t="s">
        <v>98</v>
      </c>
      <c r="C71" s="7" t="s">
        <v>99</v>
      </c>
      <c r="D71" s="7" t="s">
        <v>100</v>
      </c>
      <c r="E71" s="8">
        <v>2</v>
      </c>
      <c r="F71" s="7" t="s">
        <v>99</v>
      </c>
      <c r="G71" s="7" t="s">
        <v>382</v>
      </c>
      <c r="H71" s="8">
        <v>2</v>
      </c>
      <c r="I71" s="11">
        <v>4</v>
      </c>
      <c r="J71" s="14" t="str">
        <f>VLOOKUP(I71,Table14[],2,FALSE)</f>
        <v>Accès très difficile: 4X4 et moto</v>
      </c>
      <c r="K71" s="9" t="s">
        <v>523</v>
      </c>
    </row>
    <row r="72" spans="1:11" x14ac:dyDescent="0.35">
      <c r="A72" s="7" t="s">
        <v>97</v>
      </c>
      <c r="B72" s="7" t="s">
        <v>98</v>
      </c>
      <c r="C72" s="7" t="s">
        <v>101</v>
      </c>
      <c r="D72" s="7" t="s">
        <v>102</v>
      </c>
      <c r="E72" s="8">
        <v>3</v>
      </c>
      <c r="F72" s="7" t="s">
        <v>384</v>
      </c>
      <c r="G72" s="7" t="s">
        <v>385</v>
      </c>
      <c r="H72" s="8">
        <v>2</v>
      </c>
      <c r="I72" s="11">
        <v>3</v>
      </c>
      <c r="J72" s="14" t="str">
        <f>VLOOKUP(I72,Table14[],2,FALSE)</f>
        <v>Accès très difficile: Camions(-15MT)</v>
      </c>
      <c r="K72" s="9"/>
    </row>
    <row r="73" spans="1:11" x14ac:dyDescent="0.35">
      <c r="A73" s="7" t="s">
        <v>97</v>
      </c>
      <c r="B73" s="7" t="s">
        <v>98</v>
      </c>
      <c r="C73" s="7" t="s">
        <v>101</v>
      </c>
      <c r="D73" s="7" t="s">
        <v>102</v>
      </c>
      <c r="E73" s="8">
        <v>3</v>
      </c>
      <c r="F73" s="7" t="s">
        <v>101</v>
      </c>
      <c r="G73" s="7" t="s">
        <v>383</v>
      </c>
      <c r="H73" s="8">
        <v>3</v>
      </c>
      <c r="I73" s="11">
        <v>3</v>
      </c>
      <c r="J73" s="14" t="str">
        <f>VLOOKUP(I73,Table14[],2,FALSE)</f>
        <v>Accès très difficile: Camions(-15MT)</v>
      </c>
      <c r="K73" s="9"/>
    </row>
    <row r="74" spans="1:11" x14ac:dyDescent="0.35">
      <c r="A74" s="7" t="s">
        <v>97</v>
      </c>
      <c r="B74" s="7" t="s">
        <v>98</v>
      </c>
      <c r="C74" s="7" t="s">
        <v>101</v>
      </c>
      <c r="D74" s="7" t="s">
        <v>102</v>
      </c>
      <c r="E74" s="8">
        <v>3</v>
      </c>
      <c r="F74" s="7" t="s">
        <v>386</v>
      </c>
      <c r="G74" s="7" t="s">
        <v>387</v>
      </c>
      <c r="H74" s="8">
        <v>3</v>
      </c>
      <c r="I74" s="11">
        <v>3</v>
      </c>
      <c r="J74" s="14" t="str">
        <f>VLOOKUP(I74,Table14[],2,FALSE)</f>
        <v>Accès très difficile: Camions(-15MT)</v>
      </c>
      <c r="K74" s="9"/>
    </row>
    <row r="75" spans="1:11" x14ac:dyDescent="0.35">
      <c r="A75" s="7" t="s">
        <v>97</v>
      </c>
      <c r="B75" s="7" t="s">
        <v>98</v>
      </c>
      <c r="C75" s="7" t="s">
        <v>101</v>
      </c>
      <c r="D75" s="7" t="s">
        <v>102</v>
      </c>
      <c r="E75" s="8">
        <v>3</v>
      </c>
      <c r="F75" s="7" t="s">
        <v>388</v>
      </c>
      <c r="G75" s="7" t="s">
        <v>389</v>
      </c>
      <c r="H75" s="8">
        <v>3</v>
      </c>
      <c r="I75" s="11">
        <v>3</v>
      </c>
      <c r="J75" s="14" t="str">
        <f>VLOOKUP(I75,Table14[],2,FALSE)</f>
        <v>Accès très difficile: Camions(-15MT)</v>
      </c>
      <c r="K75" s="9"/>
    </row>
    <row r="76" spans="1:11" x14ac:dyDescent="0.35">
      <c r="A76" s="7" t="s">
        <v>97</v>
      </c>
      <c r="B76" s="7" t="s">
        <v>98</v>
      </c>
      <c r="C76" s="7" t="s">
        <v>103</v>
      </c>
      <c r="D76" s="7" t="s">
        <v>104</v>
      </c>
      <c r="E76" s="8">
        <v>3</v>
      </c>
      <c r="F76" s="7" t="s">
        <v>103</v>
      </c>
      <c r="G76" s="7" t="s">
        <v>390</v>
      </c>
      <c r="H76" s="8">
        <v>2</v>
      </c>
      <c r="I76" s="11">
        <f>2</f>
        <v>2</v>
      </c>
      <c r="J76" s="14" t="str">
        <f>VLOOKUP(I76,Table14[],2,FALSE)</f>
        <v>Accès difficile: Camions (-25MT)</v>
      </c>
      <c r="K76" s="9" t="s">
        <v>524</v>
      </c>
    </row>
    <row r="77" spans="1:11" x14ac:dyDescent="0.35">
      <c r="A77" s="7" t="s">
        <v>97</v>
      </c>
      <c r="B77" s="7" t="s">
        <v>98</v>
      </c>
      <c r="C77" s="7" t="s">
        <v>103</v>
      </c>
      <c r="D77" s="7" t="s">
        <v>104</v>
      </c>
      <c r="E77" s="8">
        <v>3</v>
      </c>
      <c r="F77" s="7" t="s">
        <v>391</v>
      </c>
      <c r="G77" s="7" t="s">
        <v>392</v>
      </c>
      <c r="H77" s="8">
        <v>2</v>
      </c>
      <c r="I77" s="11">
        <v>3</v>
      </c>
      <c r="J77" s="14" t="str">
        <f>VLOOKUP(I77,Table14[],2,FALSE)</f>
        <v>Accès très difficile: Camions(-15MT)</v>
      </c>
      <c r="K77" s="9"/>
    </row>
    <row r="78" spans="1:11" x14ac:dyDescent="0.35">
      <c r="A78" s="7" t="s">
        <v>97</v>
      </c>
      <c r="B78" s="7" t="s">
        <v>98</v>
      </c>
      <c r="C78" s="7" t="s">
        <v>105</v>
      </c>
      <c r="D78" s="7" t="s">
        <v>106</v>
      </c>
      <c r="E78" s="8">
        <v>3</v>
      </c>
      <c r="F78" s="7" t="s">
        <v>105</v>
      </c>
      <c r="G78" s="7" t="s">
        <v>393</v>
      </c>
      <c r="H78" s="8">
        <v>2</v>
      </c>
      <c r="I78" s="11">
        <v>3</v>
      </c>
      <c r="J78" s="14" t="str">
        <f>VLOOKUP(I78,Table14[],2,FALSE)</f>
        <v>Accès très difficile: Camions(-15MT)</v>
      </c>
      <c r="K78" s="9"/>
    </row>
    <row r="79" spans="1:11" x14ac:dyDescent="0.35">
      <c r="A79" s="7" t="s">
        <v>97</v>
      </c>
      <c r="B79" s="7" t="s">
        <v>98</v>
      </c>
      <c r="C79" s="7" t="s">
        <v>105</v>
      </c>
      <c r="D79" s="7" t="s">
        <v>106</v>
      </c>
      <c r="E79" s="8">
        <v>3</v>
      </c>
      <c r="F79" s="7" t="s">
        <v>394</v>
      </c>
      <c r="G79" s="7" t="s">
        <v>395</v>
      </c>
      <c r="H79" s="8">
        <v>2</v>
      </c>
      <c r="I79" s="11">
        <v>3</v>
      </c>
      <c r="J79" s="14" t="str">
        <f>VLOOKUP(I79,Table14[],2,FALSE)</f>
        <v>Accès très difficile: Camions(-15MT)</v>
      </c>
      <c r="K79" s="9"/>
    </row>
    <row r="80" spans="1:11" x14ac:dyDescent="0.35">
      <c r="A80" s="7" t="s">
        <v>97</v>
      </c>
      <c r="B80" s="7" t="s">
        <v>98</v>
      </c>
      <c r="C80" s="7" t="s">
        <v>107</v>
      </c>
      <c r="D80" s="7" t="s">
        <v>108</v>
      </c>
      <c r="E80" s="8">
        <v>3</v>
      </c>
      <c r="F80" s="7" t="s">
        <v>396</v>
      </c>
      <c r="G80" s="7" t="s">
        <v>397</v>
      </c>
      <c r="H80" s="8">
        <v>4</v>
      </c>
      <c r="I80" s="11">
        <v>3</v>
      </c>
      <c r="J80" s="14" t="str">
        <f>VLOOKUP(I80,Table14[],2,FALSE)</f>
        <v>Accès très difficile: Camions(-15MT)</v>
      </c>
      <c r="K80" s="15" t="s">
        <v>522</v>
      </c>
    </row>
    <row r="81" spans="1:11" x14ac:dyDescent="0.35">
      <c r="A81" s="23" t="s">
        <v>538</v>
      </c>
      <c r="B81" s="7" t="s">
        <v>110</v>
      </c>
      <c r="C81" s="7" t="s">
        <v>111</v>
      </c>
      <c r="D81" s="7" t="s">
        <v>112</v>
      </c>
      <c r="E81" s="8">
        <v>1.4</v>
      </c>
      <c r="F81" s="7" t="s">
        <v>399</v>
      </c>
      <c r="G81" s="7" t="s">
        <v>400</v>
      </c>
      <c r="H81" s="8">
        <v>2</v>
      </c>
      <c r="I81" s="11">
        <v>3</v>
      </c>
      <c r="J81" s="14" t="str">
        <f>VLOOKUP(I81,Table14[],2,FALSE)</f>
        <v>Accès très difficile: Camions(-15MT)</v>
      </c>
      <c r="K81" s="9"/>
    </row>
    <row r="82" spans="1:11" x14ac:dyDescent="0.35">
      <c r="A82" s="23" t="s">
        <v>538</v>
      </c>
      <c r="B82" s="7" t="s">
        <v>110</v>
      </c>
      <c r="C82" s="7" t="s">
        <v>111</v>
      </c>
      <c r="D82" s="7" t="s">
        <v>112</v>
      </c>
      <c r="E82" s="8">
        <v>1.4</v>
      </c>
      <c r="F82" s="7" t="s">
        <v>401</v>
      </c>
      <c r="G82" s="7" t="s">
        <v>402</v>
      </c>
      <c r="H82" s="8">
        <v>3</v>
      </c>
      <c r="I82" s="11">
        <v>3</v>
      </c>
      <c r="J82" s="14" t="str">
        <f>VLOOKUP(I82,Table14[],2,FALSE)</f>
        <v>Accès très difficile: Camions(-15MT)</v>
      </c>
      <c r="K82" s="9"/>
    </row>
    <row r="83" spans="1:11" x14ac:dyDescent="0.35">
      <c r="A83" s="23" t="s">
        <v>538</v>
      </c>
      <c r="B83" s="7" t="s">
        <v>110</v>
      </c>
      <c r="C83" s="7" t="s">
        <v>111</v>
      </c>
      <c r="D83" s="7" t="s">
        <v>112</v>
      </c>
      <c r="E83" s="8">
        <v>1.4</v>
      </c>
      <c r="F83" s="7" t="s">
        <v>403</v>
      </c>
      <c r="G83" s="7" t="s">
        <v>404</v>
      </c>
      <c r="H83" s="8">
        <v>3</v>
      </c>
      <c r="I83" s="11">
        <v>3</v>
      </c>
      <c r="J83" s="14" t="str">
        <f>VLOOKUP(I83,Table14[],2,FALSE)</f>
        <v>Accès très difficile: Camions(-15MT)</v>
      </c>
      <c r="K83" s="9"/>
    </row>
    <row r="84" spans="1:11" x14ac:dyDescent="0.35">
      <c r="A84" s="23" t="s">
        <v>538</v>
      </c>
      <c r="B84" s="7" t="s">
        <v>110</v>
      </c>
      <c r="C84" s="7" t="s">
        <v>111</v>
      </c>
      <c r="D84" s="7" t="s">
        <v>112</v>
      </c>
      <c r="E84" s="8">
        <v>1.4</v>
      </c>
      <c r="F84" s="7" t="s">
        <v>111</v>
      </c>
      <c r="G84" s="7" t="s">
        <v>398</v>
      </c>
      <c r="H84" s="8">
        <v>2</v>
      </c>
      <c r="I84" s="11">
        <f>ROUND((1+3)/2,0)</f>
        <v>2</v>
      </c>
      <c r="J84" s="14" t="str">
        <f>VLOOKUP(I84,Table14[],2,FALSE)</f>
        <v>Accès difficile: Camions (-25MT)</v>
      </c>
      <c r="K84" s="9"/>
    </row>
    <row r="85" spans="1:11" x14ac:dyDescent="0.35">
      <c r="A85" s="23" t="s">
        <v>538</v>
      </c>
      <c r="B85" s="7" t="s">
        <v>110</v>
      </c>
      <c r="C85" s="7" t="s">
        <v>111</v>
      </c>
      <c r="D85" s="7" t="s">
        <v>112</v>
      </c>
      <c r="E85" s="8">
        <v>1.4</v>
      </c>
      <c r="F85" s="7" t="s">
        <v>405</v>
      </c>
      <c r="G85" s="7" t="s">
        <v>406</v>
      </c>
      <c r="H85" s="8">
        <v>1</v>
      </c>
      <c r="I85" s="11">
        <v>1</v>
      </c>
      <c r="J85" s="14" t="str">
        <f>VLOOKUP(I85,Table14[],2,FALSE)</f>
        <v>Accès facile: Camions (+25MT)</v>
      </c>
      <c r="K85" s="9"/>
    </row>
    <row r="86" spans="1:11" x14ac:dyDescent="0.35">
      <c r="A86" s="23" t="s">
        <v>538</v>
      </c>
      <c r="B86" s="7" t="s">
        <v>110</v>
      </c>
      <c r="C86" s="7" t="s">
        <v>113</v>
      </c>
      <c r="D86" s="7" t="s">
        <v>114</v>
      </c>
      <c r="E86" s="8">
        <v>2</v>
      </c>
      <c r="F86" s="7" t="s">
        <v>113</v>
      </c>
      <c r="G86" s="7" t="s">
        <v>407</v>
      </c>
      <c r="H86" s="8">
        <v>3</v>
      </c>
      <c r="I86" s="11">
        <f>ROUND((2+3)/2,0)</f>
        <v>3</v>
      </c>
      <c r="J86" s="14" t="str">
        <f>VLOOKUP(I86,Table14[],2,FALSE)</f>
        <v>Accès très difficile: Camions(-15MT)</v>
      </c>
      <c r="K86" s="9"/>
    </row>
    <row r="87" spans="1:11" x14ac:dyDescent="0.35">
      <c r="A87" s="7" t="s">
        <v>529</v>
      </c>
      <c r="B87" s="7" t="s">
        <v>116</v>
      </c>
      <c r="C87" s="7" t="s">
        <v>117</v>
      </c>
      <c r="D87" s="7" t="s">
        <v>118</v>
      </c>
      <c r="E87" s="8">
        <v>1.5</v>
      </c>
      <c r="F87" s="7" t="s">
        <v>117</v>
      </c>
      <c r="G87" s="7" t="s">
        <v>408</v>
      </c>
      <c r="H87" s="8">
        <v>3</v>
      </c>
      <c r="I87" s="11">
        <f>ROUND((3+4)/2,0)</f>
        <v>4</v>
      </c>
      <c r="J87" s="14" t="str">
        <f>VLOOKUP(I87,Table14[],2,FALSE)</f>
        <v>Accès très difficile: 4X4 et moto</v>
      </c>
      <c r="K87" s="9"/>
    </row>
    <row r="88" spans="1:11" x14ac:dyDescent="0.35">
      <c r="A88" s="7" t="s">
        <v>529</v>
      </c>
      <c r="B88" s="7" t="s">
        <v>116</v>
      </c>
      <c r="C88" s="7" t="s">
        <v>117</v>
      </c>
      <c r="D88" s="7" t="s">
        <v>118</v>
      </c>
      <c r="E88" s="8">
        <v>1.5</v>
      </c>
      <c r="F88" s="7" t="s">
        <v>409</v>
      </c>
      <c r="G88" s="7" t="s">
        <v>410</v>
      </c>
      <c r="H88" s="8">
        <v>3</v>
      </c>
      <c r="I88" s="11">
        <v>4</v>
      </c>
      <c r="J88" s="14" t="str">
        <f>VLOOKUP(I88,Table14[],2,FALSE)</f>
        <v>Accès très difficile: 4X4 et moto</v>
      </c>
      <c r="K88" s="9"/>
    </row>
    <row r="89" spans="1:11" x14ac:dyDescent="0.35">
      <c r="A89" s="7" t="s">
        <v>529</v>
      </c>
      <c r="B89" s="7" t="s">
        <v>116</v>
      </c>
      <c r="C89" s="7" t="s">
        <v>119</v>
      </c>
      <c r="D89" s="7" t="s">
        <v>120</v>
      </c>
      <c r="E89" s="8">
        <v>1</v>
      </c>
      <c r="F89" s="7" t="s">
        <v>412</v>
      </c>
      <c r="G89" s="7" t="s">
        <v>413</v>
      </c>
      <c r="H89" s="8">
        <v>1</v>
      </c>
      <c r="I89" s="11">
        <v>0</v>
      </c>
      <c r="J89" s="14" t="str">
        <f>VLOOKUP(I89,Table14[],2,FALSE)</f>
        <v>Non défini</v>
      </c>
      <c r="K89" s="9"/>
    </row>
    <row r="90" spans="1:11" s="10" customFormat="1" x14ac:dyDescent="0.35">
      <c r="A90" s="7" t="s">
        <v>529</v>
      </c>
      <c r="B90" s="7" t="s">
        <v>116</v>
      </c>
      <c r="C90" s="7" t="s">
        <v>119</v>
      </c>
      <c r="D90" s="7" t="s">
        <v>120</v>
      </c>
      <c r="E90" s="8">
        <v>1</v>
      </c>
      <c r="F90" s="7" t="s">
        <v>414</v>
      </c>
      <c r="G90" s="7" t="s">
        <v>415</v>
      </c>
      <c r="H90" s="8">
        <v>1</v>
      </c>
      <c r="I90" s="11">
        <v>3</v>
      </c>
      <c r="J90" s="14" t="str">
        <f>VLOOKUP(I90,Table14[],2,FALSE)</f>
        <v>Accès très difficile: Camions(-15MT)</v>
      </c>
      <c r="K90" s="9"/>
    </row>
    <row r="91" spans="1:11" x14ac:dyDescent="0.35">
      <c r="A91" s="7" t="s">
        <v>529</v>
      </c>
      <c r="B91" s="7" t="s">
        <v>116</v>
      </c>
      <c r="C91" s="7" t="s">
        <v>119</v>
      </c>
      <c r="D91" s="7" t="s">
        <v>120</v>
      </c>
      <c r="E91" s="8">
        <v>1</v>
      </c>
      <c r="F91" s="7" t="s">
        <v>418</v>
      </c>
      <c r="G91" s="7" t="s">
        <v>419</v>
      </c>
      <c r="H91" s="8">
        <v>1</v>
      </c>
      <c r="I91" s="11">
        <f>ROUND((1+3)/2,0)</f>
        <v>2</v>
      </c>
      <c r="J91" s="14" t="str">
        <f>VLOOKUP(I91,Table14[],2,FALSE)</f>
        <v>Accès difficile: Camions (-25MT)</v>
      </c>
      <c r="K91" s="9"/>
    </row>
    <row r="92" spans="1:11" x14ac:dyDescent="0.35">
      <c r="A92" s="7" t="s">
        <v>529</v>
      </c>
      <c r="B92" s="7" t="s">
        <v>116</v>
      </c>
      <c r="C92" s="7" t="s">
        <v>119</v>
      </c>
      <c r="D92" s="7" t="s">
        <v>120</v>
      </c>
      <c r="E92" s="8">
        <v>1</v>
      </c>
      <c r="F92" s="7" t="s">
        <v>119</v>
      </c>
      <c r="G92" s="7" t="s">
        <v>411</v>
      </c>
      <c r="H92" s="8">
        <v>1</v>
      </c>
      <c r="I92" s="11">
        <v>1</v>
      </c>
      <c r="J92" s="14" t="str">
        <f>VLOOKUP(I92,Table14[],2,FALSE)</f>
        <v>Accès facile: Camions (+25MT)</v>
      </c>
      <c r="K92" s="9"/>
    </row>
    <row r="93" spans="1:11" x14ac:dyDescent="0.35">
      <c r="A93" s="7" t="s">
        <v>529</v>
      </c>
      <c r="B93" s="7" t="s">
        <v>116</v>
      </c>
      <c r="C93" s="7" t="s">
        <v>119</v>
      </c>
      <c r="D93" s="7" t="s">
        <v>120</v>
      </c>
      <c r="E93" s="8">
        <v>1</v>
      </c>
      <c r="F93" s="7" t="s">
        <v>416</v>
      </c>
      <c r="G93" s="7" t="s">
        <v>417</v>
      </c>
      <c r="H93" s="8">
        <v>1</v>
      </c>
      <c r="I93" s="11">
        <v>1</v>
      </c>
      <c r="J93" s="14" t="str">
        <f>VLOOKUP(I93,Table14[],2,FALSE)</f>
        <v>Accès facile: Camions (+25MT)</v>
      </c>
      <c r="K93" s="9"/>
    </row>
    <row r="94" spans="1:11" x14ac:dyDescent="0.35">
      <c r="A94" s="7" t="s">
        <v>529</v>
      </c>
      <c r="B94" s="7" t="s">
        <v>116</v>
      </c>
      <c r="C94" s="7" t="s">
        <v>121</v>
      </c>
      <c r="D94" s="7" t="s">
        <v>122</v>
      </c>
      <c r="E94" s="8">
        <v>1.5</v>
      </c>
      <c r="F94" s="7" t="s">
        <v>420</v>
      </c>
      <c r="G94" s="7" t="s">
        <v>421</v>
      </c>
      <c r="H94" s="8">
        <v>1</v>
      </c>
      <c r="I94" s="11">
        <v>1</v>
      </c>
      <c r="J94" s="14" t="str">
        <f>VLOOKUP(I94,Table14[],2,FALSE)</f>
        <v>Accès facile: Camions (+25MT)</v>
      </c>
      <c r="K94" s="9"/>
    </row>
    <row r="95" spans="1:11" x14ac:dyDescent="0.35">
      <c r="A95" s="7" t="s">
        <v>529</v>
      </c>
      <c r="B95" s="7" t="s">
        <v>116</v>
      </c>
      <c r="C95" s="7" t="s">
        <v>121</v>
      </c>
      <c r="D95" s="7" t="s">
        <v>122</v>
      </c>
      <c r="E95" s="8">
        <v>1.5</v>
      </c>
      <c r="F95" s="7" t="s">
        <v>422</v>
      </c>
      <c r="G95" s="7" t="s">
        <v>423</v>
      </c>
      <c r="H95" s="8">
        <v>3</v>
      </c>
      <c r="I95" s="11">
        <v>1</v>
      </c>
      <c r="J95" s="14" t="str">
        <f>VLOOKUP(I95,Table14[],2,FALSE)</f>
        <v>Accès facile: Camions (+25MT)</v>
      </c>
      <c r="K95" s="9"/>
    </row>
    <row r="96" spans="1:11" x14ac:dyDescent="0.35">
      <c r="A96" s="7" t="s">
        <v>529</v>
      </c>
      <c r="B96" s="7" t="s">
        <v>116</v>
      </c>
      <c r="C96" s="7" t="s">
        <v>123</v>
      </c>
      <c r="D96" s="7" t="s">
        <v>124</v>
      </c>
      <c r="E96" s="8">
        <v>1.5</v>
      </c>
      <c r="F96" s="7" t="s">
        <v>430</v>
      </c>
      <c r="G96" s="7" t="s">
        <v>431</v>
      </c>
      <c r="H96" s="8">
        <v>1</v>
      </c>
      <c r="I96" s="11">
        <v>3</v>
      </c>
      <c r="J96" s="14" t="str">
        <f>VLOOKUP(I96,Table14[],2,FALSE)</f>
        <v>Accès très difficile: Camions(-15MT)</v>
      </c>
      <c r="K96" s="9"/>
    </row>
    <row r="97" spans="1:11" x14ac:dyDescent="0.35">
      <c r="A97" s="7" t="s">
        <v>529</v>
      </c>
      <c r="B97" s="7" t="s">
        <v>116</v>
      </c>
      <c r="C97" s="7" t="s">
        <v>123</v>
      </c>
      <c r="D97" s="7" t="s">
        <v>124</v>
      </c>
      <c r="E97" s="8">
        <v>1.5</v>
      </c>
      <c r="F97" s="7" t="s">
        <v>424</v>
      </c>
      <c r="G97" s="7" t="s">
        <v>425</v>
      </c>
      <c r="H97" s="8">
        <v>3</v>
      </c>
      <c r="I97" s="11">
        <v>3</v>
      </c>
      <c r="J97" s="14" t="str">
        <f>VLOOKUP(I97,Table14[],2,FALSE)</f>
        <v>Accès très difficile: Camions(-15MT)</v>
      </c>
      <c r="K97" s="9"/>
    </row>
    <row r="98" spans="1:11" x14ac:dyDescent="0.35">
      <c r="A98" s="7" t="s">
        <v>529</v>
      </c>
      <c r="B98" s="7" t="s">
        <v>116</v>
      </c>
      <c r="C98" s="7" t="s">
        <v>123</v>
      </c>
      <c r="D98" s="7" t="s">
        <v>124</v>
      </c>
      <c r="E98" s="8">
        <v>1.5</v>
      </c>
      <c r="F98" s="7" t="s">
        <v>426</v>
      </c>
      <c r="G98" s="7" t="s">
        <v>427</v>
      </c>
      <c r="H98" s="8">
        <v>1</v>
      </c>
      <c r="I98" s="11">
        <f>ROUND((1+2+3)/3,0)</f>
        <v>2</v>
      </c>
      <c r="J98" s="14" t="str">
        <f>VLOOKUP(I98,Table14[],2,FALSE)</f>
        <v>Accès difficile: Camions (-25MT)</v>
      </c>
      <c r="K98" s="9"/>
    </row>
    <row r="99" spans="1:11" x14ac:dyDescent="0.35">
      <c r="A99" s="7" t="s">
        <v>529</v>
      </c>
      <c r="B99" s="7" t="s">
        <v>116</v>
      </c>
      <c r="C99" s="7" t="s">
        <v>123</v>
      </c>
      <c r="D99" s="7" t="s">
        <v>124</v>
      </c>
      <c r="E99" s="8">
        <v>1.5</v>
      </c>
      <c r="F99" s="7" t="s">
        <v>432</v>
      </c>
      <c r="G99" s="7" t="s">
        <v>433</v>
      </c>
      <c r="H99" s="8">
        <v>1</v>
      </c>
      <c r="I99" s="11">
        <f>ROUND((1+3)/2,0)</f>
        <v>2</v>
      </c>
      <c r="J99" s="14" t="str">
        <f>VLOOKUP(I99,Table14[],2,FALSE)</f>
        <v>Accès difficile: Camions (-25MT)</v>
      </c>
      <c r="K99" s="9"/>
    </row>
    <row r="100" spans="1:11" x14ac:dyDescent="0.35">
      <c r="A100" s="7" t="s">
        <v>529</v>
      </c>
      <c r="B100" s="7" t="s">
        <v>116</v>
      </c>
      <c r="C100" s="7" t="s">
        <v>123</v>
      </c>
      <c r="D100" s="7" t="s">
        <v>124</v>
      </c>
      <c r="E100" s="8">
        <v>1.5</v>
      </c>
      <c r="F100" s="7" t="s">
        <v>428</v>
      </c>
      <c r="G100" s="7" t="s">
        <v>429</v>
      </c>
      <c r="H100" s="8">
        <v>2</v>
      </c>
      <c r="I100" s="11">
        <v>2</v>
      </c>
      <c r="J100" s="14" t="str">
        <f>VLOOKUP(I100,Table14[],2,FALSE)</f>
        <v>Accès difficile: Camions (-25MT)</v>
      </c>
      <c r="K100" s="9"/>
    </row>
    <row r="101" spans="1:11" x14ac:dyDescent="0.35">
      <c r="A101" s="7" t="s">
        <v>529</v>
      </c>
      <c r="B101" s="7" t="s">
        <v>116</v>
      </c>
      <c r="C101" s="7" t="s">
        <v>123</v>
      </c>
      <c r="D101" s="7" t="s">
        <v>124</v>
      </c>
      <c r="E101" s="8">
        <v>1.5</v>
      </c>
      <c r="F101" s="7" t="s">
        <v>434</v>
      </c>
      <c r="G101" s="7" t="s">
        <v>435</v>
      </c>
      <c r="H101" s="8">
        <v>1</v>
      </c>
      <c r="I101" s="11">
        <v>1</v>
      </c>
      <c r="J101" s="14" t="str">
        <f>VLOOKUP(I101,Table14[],2,FALSE)</f>
        <v>Accès facile: Camions (+25MT)</v>
      </c>
      <c r="K101" s="9"/>
    </row>
    <row r="102" spans="1:11" x14ac:dyDescent="0.35">
      <c r="A102" s="7" t="s">
        <v>125</v>
      </c>
      <c r="B102" s="7" t="s">
        <v>126</v>
      </c>
      <c r="C102" s="7" t="s">
        <v>127</v>
      </c>
      <c r="D102" s="7" t="s">
        <v>128</v>
      </c>
      <c r="E102" s="8">
        <v>1</v>
      </c>
      <c r="F102" s="7" t="s">
        <v>127</v>
      </c>
      <c r="G102" s="7" t="s">
        <v>436</v>
      </c>
      <c r="H102" s="8">
        <v>1</v>
      </c>
      <c r="I102" s="11">
        <v>1</v>
      </c>
      <c r="J102" s="14" t="str">
        <f>VLOOKUP(I102,Table14[],2,FALSE)</f>
        <v>Accès facile: Camions (+25MT)</v>
      </c>
      <c r="K102" s="9"/>
    </row>
    <row r="103" spans="1:11" x14ac:dyDescent="0.35">
      <c r="A103" s="7" t="s">
        <v>125</v>
      </c>
      <c r="B103" s="7" t="s">
        <v>126</v>
      </c>
      <c r="C103" s="7" t="s">
        <v>129</v>
      </c>
      <c r="D103" s="7" t="s">
        <v>130</v>
      </c>
      <c r="E103" s="8">
        <v>1</v>
      </c>
      <c r="F103" s="7" t="s">
        <v>129</v>
      </c>
      <c r="G103" s="7" t="s">
        <v>437</v>
      </c>
      <c r="H103" s="8">
        <v>1</v>
      </c>
      <c r="I103" s="11">
        <v>1</v>
      </c>
      <c r="J103" s="14" t="str">
        <f>VLOOKUP(I103,Table14[],2,FALSE)</f>
        <v>Accès facile: Camions (+25MT)</v>
      </c>
      <c r="K103" s="9"/>
    </row>
    <row r="104" spans="1:11" x14ac:dyDescent="0.35">
      <c r="A104" s="7" t="s">
        <v>125</v>
      </c>
      <c r="B104" s="7" t="s">
        <v>126</v>
      </c>
      <c r="C104" s="7" t="s">
        <v>131</v>
      </c>
      <c r="D104" s="7" t="s">
        <v>132</v>
      </c>
      <c r="E104" s="8">
        <v>1</v>
      </c>
      <c r="F104" s="7" t="s">
        <v>131</v>
      </c>
      <c r="G104" s="7" t="s">
        <v>438</v>
      </c>
      <c r="H104" s="8">
        <v>1</v>
      </c>
      <c r="I104" s="11">
        <v>2</v>
      </c>
      <c r="J104" s="14" t="str">
        <f>VLOOKUP(I104,Table14[],2,FALSE)</f>
        <v>Accès difficile: Camions (-25MT)</v>
      </c>
      <c r="K104" s="9"/>
    </row>
    <row r="105" spans="1:11" x14ac:dyDescent="0.35">
      <c r="A105" s="7" t="s">
        <v>125</v>
      </c>
      <c r="B105" s="7" t="s">
        <v>126</v>
      </c>
      <c r="C105" s="7" t="s">
        <v>133</v>
      </c>
      <c r="D105" s="7" t="s">
        <v>134</v>
      </c>
      <c r="E105" s="8">
        <v>1</v>
      </c>
      <c r="F105" s="7" t="s">
        <v>440</v>
      </c>
      <c r="G105" s="7" t="s">
        <v>441</v>
      </c>
      <c r="H105" s="8">
        <v>1</v>
      </c>
      <c r="I105" s="11">
        <v>1</v>
      </c>
      <c r="J105" s="14" t="str">
        <f>VLOOKUP(I105,Table14[],2,FALSE)</f>
        <v>Accès facile: Camions (+25MT)</v>
      </c>
      <c r="K105" s="9"/>
    </row>
    <row r="106" spans="1:11" x14ac:dyDescent="0.35">
      <c r="A106" s="7" t="s">
        <v>125</v>
      </c>
      <c r="B106" s="7" t="s">
        <v>126</v>
      </c>
      <c r="C106" s="7" t="s">
        <v>133</v>
      </c>
      <c r="D106" s="7" t="s">
        <v>134</v>
      </c>
      <c r="E106" s="8">
        <v>1</v>
      </c>
      <c r="F106" s="7" t="s">
        <v>133</v>
      </c>
      <c r="G106" s="7" t="s">
        <v>439</v>
      </c>
      <c r="H106" s="8">
        <v>1</v>
      </c>
      <c r="I106" s="11">
        <f>ROUND((1+2)/2,0)</f>
        <v>2</v>
      </c>
      <c r="J106" s="14" t="str">
        <f>VLOOKUP(I106,Table14[],2,FALSE)</f>
        <v>Accès difficile: Camions (-25MT)</v>
      </c>
      <c r="K106" s="9"/>
    </row>
    <row r="107" spans="1:11" x14ac:dyDescent="0.35">
      <c r="A107" s="7" t="s">
        <v>125</v>
      </c>
      <c r="B107" s="7" t="s">
        <v>126</v>
      </c>
      <c r="C107" s="7" t="s">
        <v>135</v>
      </c>
      <c r="D107" s="7" t="s">
        <v>136</v>
      </c>
      <c r="E107" s="8">
        <v>1</v>
      </c>
      <c r="F107" s="7" t="s">
        <v>135</v>
      </c>
      <c r="G107" s="7" t="s">
        <v>442</v>
      </c>
      <c r="H107" s="8">
        <v>1</v>
      </c>
      <c r="I107" s="16">
        <v>1</v>
      </c>
      <c r="J107" s="14" t="str">
        <f>VLOOKUP(I107,Table14[],2,FALSE)</f>
        <v>Accès facile: Camions (+25MT)</v>
      </c>
      <c r="K107" s="9"/>
    </row>
    <row r="108" spans="1:11" x14ac:dyDescent="0.35">
      <c r="A108" s="7" t="s">
        <v>125</v>
      </c>
      <c r="B108" s="7" t="s">
        <v>126</v>
      </c>
      <c r="C108" s="7" t="s">
        <v>137</v>
      </c>
      <c r="D108" s="7" t="s">
        <v>138</v>
      </c>
      <c r="E108" s="8">
        <v>1</v>
      </c>
      <c r="F108" s="7" t="s">
        <v>137</v>
      </c>
      <c r="G108" s="7" t="s">
        <v>201</v>
      </c>
      <c r="H108" s="8">
        <v>1</v>
      </c>
      <c r="I108" s="11">
        <f>ROUND((1+2)/2,0)</f>
        <v>2</v>
      </c>
      <c r="J108" s="14" t="str">
        <f>VLOOKUP(I108,Table14[],2,FALSE)</f>
        <v>Accès difficile: Camions (-25MT)</v>
      </c>
      <c r="K108" s="9"/>
    </row>
    <row r="109" spans="1:11" x14ac:dyDescent="0.35">
      <c r="A109" s="7" t="s">
        <v>125</v>
      </c>
      <c r="B109" s="7" t="s">
        <v>126</v>
      </c>
      <c r="C109" s="7" t="s">
        <v>137</v>
      </c>
      <c r="D109" s="7" t="s">
        <v>138</v>
      </c>
      <c r="E109" s="8">
        <v>1</v>
      </c>
      <c r="F109" s="7" t="s">
        <v>202</v>
      </c>
      <c r="G109" s="7" t="s">
        <v>203</v>
      </c>
      <c r="H109" s="8">
        <v>1</v>
      </c>
      <c r="I109" s="11">
        <f>ROUND((1+2+3)/3,0)</f>
        <v>2</v>
      </c>
      <c r="J109" s="14" t="str">
        <f>VLOOKUP(I109,Table14[],2,FALSE)</f>
        <v>Accès difficile: Camions (-25MT)</v>
      </c>
      <c r="K109" s="9"/>
    </row>
    <row r="110" spans="1:11" x14ac:dyDescent="0.35">
      <c r="A110" s="7" t="s">
        <v>139</v>
      </c>
      <c r="B110" s="7" t="s">
        <v>140</v>
      </c>
      <c r="C110" s="7" t="s">
        <v>141</v>
      </c>
      <c r="D110" s="7" t="s">
        <v>142</v>
      </c>
      <c r="E110" s="8">
        <v>3</v>
      </c>
      <c r="F110" s="7" t="s">
        <v>204</v>
      </c>
      <c r="G110" s="7" t="s">
        <v>205</v>
      </c>
      <c r="H110" s="8">
        <v>3</v>
      </c>
      <c r="I110" s="11">
        <v>4</v>
      </c>
      <c r="J110" s="14" t="str">
        <f>VLOOKUP(I110,Table14[],2,FALSE)</f>
        <v>Accès très difficile: 4X4 et moto</v>
      </c>
      <c r="K110" s="9"/>
    </row>
    <row r="111" spans="1:11" x14ac:dyDescent="0.35">
      <c r="A111" s="7" t="s">
        <v>139</v>
      </c>
      <c r="B111" s="7" t="s">
        <v>140</v>
      </c>
      <c r="C111" s="7" t="s">
        <v>143</v>
      </c>
      <c r="D111" s="7" t="s">
        <v>144</v>
      </c>
      <c r="E111" s="8">
        <v>1.8</v>
      </c>
      <c r="F111" s="7" t="s">
        <v>209</v>
      </c>
      <c r="G111" s="7" t="s">
        <v>210</v>
      </c>
      <c r="H111" s="8">
        <v>3</v>
      </c>
      <c r="I111" s="11">
        <v>3</v>
      </c>
      <c r="J111" s="14" t="str">
        <f>VLOOKUP(I111,Table14[],2,FALSE)</f>
        <v>Accès très difficile: Camions(-15MT)</v>
      </c>
      <c r="K111" s="9"/>
    </row>
    <row r="112" spans="1:11" x14ac:dyDescent="0.35">
      <c r="A112" s="7" t="s">
        <v>139</v>
      </c>
      <c r="B112" s="7" t="s">
        <v>140</v>
      </c>
      <c r="C112" s="7" t="s">
        <v>143</v>
      </c>
      <c r="D112" s="7" t="s">
        <v>144</v>
      </c>
      <c r="E112" s="8">
        <v>1.8</v>
      </c>
      <c r="F112" s="7" t="s">
        <v>143</v>
      </c>
      <c r="G112" s="7" t="s">
        <v>206</v>
      </c>
      <c r="H112" s="8">
        <v>2</v>
      </c>
      <c r="I112" s="11">
        <f>ROUND((1+2+3+4)/4,0)</f>
        <v>3</v>
      </c>
      <c r="J112" s="14" t="str">
        <f>VLOOKUP(I112,Table14[],2,FALSE)</f>
        <v>Accès très difficile: Camions(-15MT)</v>
      </c>
      <c r="K112" s="9"/>
    </row>
    <row r="113" spans="1:11" x14ac:dyDescent="0.35">
      <c r="A113" s="7" t="s">
        <v>139</v>
      </c>
      <c r="B113" s="7" t="s">
        <v>140</v>
      </c>
      <c r="C113" s="7" t="s">
        <v>143</v>
      </c>
      <c r="D113" s="7" t="s">
        <v>144</v>
      </c>
      <c r="E113" s="8">
        <v>1.8</v>
      </c>
      <c r="F113" s="7" t="s">
        <v>207</v>
      </c>
      <c r="G113" s="7" t="s">
        <v>208</v>
      </c>
      <c r="H113" s="8">
        <v>2</v>
      </c>
      <c r="I113" s="11">
        <v>2</v>
      </c>
      <c r="J113" s="14" t="str">
        <f>VLOOKUP(I113,Table14[],2,FALSE)</f>
        <v>Accès difficile: Camions (-25MT)</v>
      </c>
      <c r="K113" s="9"/>
    </row>
    <row r="114" spans="1:11" x14ac:dyDescent="0.35">
      <c r="A114" s="7" t="s">
        <v>139</v>
      </c>
      <c r="B114" s="7" t="s">
        <v>140</v>
      </c>
      <c r="C114" s="7" t="s">
        <v>143</v>
      </c>
      <c r="D114" s="7" t="s">
        <v>144</v>
      </c>
      <c r="E114" s="8">
        <v>1.8</v>
      </c>
      <c r="F114" s="7" t="s">
        <v>213</v>
      </c>
      <c r="G114" s="7" t="s">
        <v>214</v>
      </c>
      <c r="H114" s="8">
        <v>2</v>
      </c>
      <c r="I114" s="16">
        <v>2</v>
      </c>
      <c r="J114" s="14" t="str">
        <f>VLOOKUP(I114,Table14[],2,FALSE)</f>
        <v>Accès difficile: Camions (-25MT)</v>
      </c>
      <c r="K114" s="9"/>
    </row>
    <row r="115" spans="1:11" x14ac:dyDescent="0.35">
      <c r="A115" s="7" t="s">
        <v>139</v>
      </c>
      <c r="B115" s="7" t="s">
        <v>140</v>
      </c>
      <c r="C115" s="7" t="s">
        <v>143</v>
      </c>
      <c r="D115" s="7" t="s">
        <v>144</v>
      </c>
      <c r="E115" s="8">
        <v>1.8</v>
      </c>
      <c r="F115" s="7" t="s">
        <v>211</v>
      </c>
      <c r="G115" s="7" t="s">
        <v>212</v>
      </c>
      <c r="H115" s="8">
        <v>1</v>
      </c>
      <c r="I115" s="11">
        <f>ROUND((3+4+1)/3,0)</f>
        <v>3</v>
      </c>
      <c r="J115" s="14" t="str">
        <f>VLOOKUP(I115,Table14[],2,FALSE)</f>
        <v>Accès très difficile: Camions(-15MT)</v>
      </c>
      <c r="K115" s="9"/>
    </row>
    <row r="116" spans="1:11" x14ac:dyDescent="0.35">
      <c r="A116" s="7" t="s">
        <v>139</v>
      </c>
      <c r="B116" s="7" t="s">
        <v>140</v>
      </c>
      <c r="C116" s="7" t="s">
        <v>145</v>
      </c>
      <c r="D116" s="7" t="s">
        <v>146</v>
      </c>
      <c r="E116" s="8">
        <v>1</v>
      </c>
      <c r="F116" s="7" t="s">
        <v>216</v>
      </c>
      <c r="G116" s="7" t="s">
        <v>217</v>
      </c>
      <c r="H116" s="8">
        <v>1</v>
      </c>
      <c r="I116" s="11">
        <v>1</v>
      </c>
      <c r="J116" s="14" t="str">
        <f>VLOOKUP(I116,Table14[],2,FALSE)</f>
        <v>Accès facile: Camions (+25MT)</v>
      </c>
      <c r="K116" s="9"/>
    </row>
    <row r="117" spans="1:11" x14ac:dyDescent="0.35">
      <c r="A117" s="7" t="s">
        <v>139</v>
      </c>
      <c r="B117" s="7" t="s">
        <v>140</v>
      </c>
      <c r="C117" s="7" t="s">
        <v>145</v>
      </c>
      <c r="D117" s="7" t="s">
        <v>146</v>
      </c>
      <c r="E117" s="8">
        <v>1</v>
      </c>
      <c r="F117" s="7" t="s">
        <v>220</v>
      </c>
      <c r="G117" s="7" t="s">
        <v>221</v>
      </c>
      <c r="H117" s="8">
        <v>1</v>
      </c>
      <c r="I117" s="11">
        <v>1</v>
      </c>
      <c r="J117" s="14" t="str">
        <f>VLOOKUP(I117,Table14[],2,FALSE)</f>
        <v>Accès facile: Camions (+25MT)</v>
      </c>
      <c r="K117" s="9"/>
    </row>
    <row r="118" spans="1:11" x14ac:dyDescent="0.35">
      <c r="A118" s="7" t="s">
        <v>139</v>
      </c>
      <c r="B118" s="7" t="s">
        <v>140</v>
      </c>
      <c r="C118" s="7" t="s">
        <v>145</v>
      </c>
      <c r="D118" s="7" t="s">
        <v>146</v>
      </c>
      <c r="E118" s="8">
        <v>1</v>
      </c>
      <c r="F118" s="7" t="s">
        <v>145</v>
      </c>
      <c r="G118" s="7" t="s">
        <v>215</v>
      </c>
      <c r="H118" s="8">
        <v>2</v>
      </c>
      <c r="I118" s="11">
        <f>ROUND((3+1)/2,0)</f>
        <v>2</v>
      </c>
      <c r="J118" s="14" t="str">
        <f>VLOOKUP(I118,Table14[],2,FALSE)</f>
        <v>Accès difficile: Camions (-25MT)</v>
      </c>
      <c r="K118" s="9"/>
    </row>
    <row r="119" spans="1:11" x14ac:dyDescent="0.35">
      <c r="A119" s="7" t="s">
        <v>139</v>
      </c>
      <c r="B119" s="7" t="s">
        <v>140</v>
      </c>
      <c r="C119" s="7" t="s">
        <v>145</v>
      </c>
      <c r="D119" s="7" t="s">
        <v>146</v>
      </c>
      <c r="E119" s="8">
        <v>1</v>
      </c>
      <c r="F119" s="7" t="s">
        <v>218</v>
      </c>
      <c r="G119" s="7" t="s">
        <v>219</v>
      </c>
      <c r="H119" s="8">
        <v>2</v>
      </c>
      <c r="I119" s="11">
        <f>ROUND((3+1+4)/3,0)</f>
        <v>3</v>
      </c>
      <c r="J119" s="14" t="str">
        <f>VLOOKUP(I119,Table14[],2,FALSE)</f>
        <v>Accès très difficile: Camions(-15MT)</v>
      </c>
      <c r="K119" s="9"/>
    </row>
    <row r="120" spans="1:11" x14ac:dyDescent="0.35">
      <c r="A120" s="7" t="s">
        <v>139</v>
      </c>
      <c r="B120" s="7" t="s">
        <v>140</v>
      </c>
      <c r="C120" s="7" t="s">
        <v>147</v>
      </c>
      <c r="D120" s="7" t="s">
        <v>148</v>
      </c>
      <c r="E120" s="8">
        <v>2</v>
      </c>
      <c r="F120" s="7" t="s">
        <v>147</v>
      </c>
      <c r="G120" s="7" t="s">
        <v>222</v>
      </c>
      <c r="H120" s="8">
        <v>2</v>
      </c>
      <c r="I120" s="11">
        <v>2</v>
      </c>
      <c r="J120" s="14" t="str">
        <f>VLOOKUP(I120,Table14[],2,FALSE)</f>
        <v>Accès difficile: Camions (-25MT)</v>
      </c>
      <c r="K120" s="9"/>
    </row>
    <row r="121" spans="1:11" x14ac:dyDescent="0.35">
      <c r="A121" s="7" t="s">
        <v>139</v>
      </c>
      <c r="B121" s="7" t="s">
        <v>140</v>
      </c>
      <c r="C121" s="7" t="s">
        <v>147</v>
      </c>
      <c r="D121" s="7" t="s">
        <v>148</v>
      </c>
      <c r="E121" s="8">
        <v>2</v>
      </c>
      <c r="F121" s="7" t="s">
        <v>223</v>
      </c>
      <c r="G121" s="7" t="s">
        <v>224</v>
      </c>
      <c r="H121" s="8">
        <v>2</v>
      </c>
      <c r="I121" s="11">
        <v>2</v>
      </c>
      <c r="J121" s="14" t="str">
        <f>VLOOKUP(I121,Table14[],2,FALSE)</f>
        <v>Accès difficile: Camions (-25MT)</v>
      </c>
      <c r="K121" s="9"/>
    </row>
    <row r="122" spans="1:11" x14ac:dyDescent="0.35">
      <c r="A122" s="7" t="s">
        <v>139</v>
      </c>
      <c r="B122" s="7" t="s">
        <v>140</v>
      </c>
      <c r="C122" s="7" t="s">
        <v>147</v>
      </c>
      <c r="D122" s="7" t="s">
        <v>148</v>
      </c>
      <c r="E122" s="8">
        <v>2</v>
      </c>
      <c r="F122" s="7" t="s">
        <v>225</v>
      </c>
      <c r="G122" s="7" t="s">
        <v>226</v>
      </c>
      <c r="H122" s="8">
        <v>2</v>
      </c>
      <c r="I122" s="11">
        <f>ROUND((2+4)/2,0)</f>
        <v>3</v>
      </c>
      <c r="J122" s="14" t="str">
        <f>VLOOKUP(I122,Table14[],2,FALSE)</f>
        <v>Accès très difficile: Camions(-15MT)</v>
      </c>
      <c r="K122" s="9"/>
    </row>
    <row r="123" spans="1:11" s="10" customFormat="1" x14ac:dyDescent="0.35">
      <c r="A123" s="7" t="s">
        <v>139</v>
      </c>
      <c r="B123" s="7" t="s">
        <v>140</v>
      </c>
      <c r="C123" s="7" t="s">
        <v>149</v>
      </c>
      <c r="D123" s="7" t="s">
        <v>150</v>
      </c>
      <c r="E123" s="8">
        <v>2.3333333333333335</v>
      </c>
      <c r="F123" s="7" t="s">
        <v>230</v>
      </c>
      <c r="G123" s="7" t="s">
        <v>231</v>
      </c>
      <c r="H123" s="8">
        <v>2</v>
      </c>
      <c r="I123" s="11">
        <v>3</v>
      </c>
      <c r="J123" s="14" t="str">
        <f>VLOOKUP(I123,Table14[],2,FALSE)</f>
        <v>Accès très difficile: Camions(-15MT)</v>
      </c>
      <c r="K123" s="9"/>
    </row>
    <row r="124" spans="1:11" x14ac:dyDescent="0.35">
      <c r="A124" s="7" t="s">
        <v>139</v>
      </c>
      <c r="B124" s="7" t="s">
        <v>140</v>
      </c>
      <c r="C124" s="7" t="s">
        <v>149</v>
      </c>
      <c r="D124" s="7" t="s">
        <v>150</v>
      </c>
      <c r="E124" s="8">
        <v>2.3333333333333335</v>
      </c>
      <c r="F124" s="7" t="s">
        <v>149</v>
      </c>
      <c r="G124" s="7" t="s">
        <v>227</v>
      </c>
      <c r="H124" s="8">
        <v>2</v>
      </c>
      <c r="I124" s="11">
        <v>3</v>
      </c>
      <c r="J124" s="14" t="str">
        <f>VLOOKUP(I124,Table14[],2,FALSE)</f>
        <v>Accès très difficile: Camions(-15MT)</v>
      </c>
      <c r="K124" s="9"/>
    </row>
    <row r="125" spans="1:11" x14ac:dyDescent="0.35">
      <c r="A125" s="7" t="s">
        <v>139</v>
      </c>
      <c r="B125" s="7" t="s">
        <v>140</v>
      </c>
      <c r="C125" s="7" t="s">
        <v>149</v>
      </c>
      <c r="D125" s="7" t="s">
        <v>150</v>
      </c>
      <c r="E125" s="8">
        <v>2.3333333333333335</v>
      </c>
      <c r="F125" s="7" t="s">
        <v>228</v>
      </c>
      <c r="G125" s="7" t="s">
        <v>229</v>
      </c>
      <c r="H125" s="8">
        <v>2</v>
      </c>
      <c r="I125" s="11">
        <v>3</v>
      </c>
      <c r="J125" s="14" t="str">
        <f>VLOOKUP(I125,Table14[],2,FALSE)</f>
        <v>Accès très difficile: Camions(-15MT)</v>
      </c>
      <c r="K125" s="9"/>
    </row>
    <row r="126" spans="1:11" x14ac:dyDescent="0.35">
      <c r="A126" s="7" t="s">
        <v>151</v>
      </c>
      <c r="B126" s="7" t="s">
        <v>152</v>
      </c>
      <c r="C126" s="7" t="s">
        <v>153</v>
      </c>
      <c r="D126" s="7" t="s">
        <v>154</v>
      </c>
      <c r="E126" s="8">
        <v>2</v>
      </c>
      <c r="F126" s="7" t="s">
        <v>235</v>
      </c>
      <c r="G126" s="7" t="s">
        <v>236</v>
      </c>
      <c r="H126" s="8">
        <v>4</v>
      </c>
      <c r="I126" s="11">
        <v>4</v>
      </c>
      <c r="J126" s="14" t="str">
        <f>VLOOKUP(I126,Table14[],2,FALSE)</f>
        <v>Accès très difficile: 4X4 et moto</v>
      </c>
      <c r="K126" s="9"/>
    </row>
    <row r="127" spans="1:11" x14ac:dyDescent="0.35">
      <c r="A127" s="7" t="s">
        <v>151</v>
      </c>
      <c r="B127" s="7" t="s">
        <v>152</v>
      </c>
      <c r="C127" s="7" t="s">
        <v>153</v>
      </c>
      <c r="D127" s="7" t="s">
        <v>154</v>
      </c>
      <c r="E127" s="8">
        <v>2</v>
      </c>
      <c r="F127" s="7" t="s">
        <v>239</v>
      </c>
      <c r="G127" s="7" t="s">
        <v>240</v>
      </c>
      <c r="H127" s="8">
        <v>4</v>
      </c>
      <c r="I127" s="11">
        <v>4</v>
      </c>
      <c r="J127" s="14" t="str">
        <f>VLOOKUP(I127,Table14[],2,FALSE)</f>
        <v>Accès très difficile: 4X4 et moto</v>
      </c>
      <c r="K127" s="9"/>
    </row>
    <row r="128" spans="1:11" x14ac:dyDescent="0.35">
      <c r="A128" s="7" t="s">
        <v>151</v>
      </c>
      <c r="B128" s="7" t="s">
        <v>152</v>
      </c>
      <c r="C128" s="7" t="s">
        <v>153</v>
      </c>
      <c r="D128" s="7" t="s">
        <v>154</v>
      </c>
      <c r="E128" s="8">
        <v>2</v>
      </c>
      <c r="F128" s="7" t="s">
        <v>233</v>
      </c>
      <c r="G128" s="7" t="s">
        <v>234</v>
      </c>
      <c r="H128" s="8">
        <v>3</v>
      </c>
      <c r="I128" s="11">
        <f>ROUND((4+2)/2,0)</f>
        <v>3</v>
      </c>
      <c r="J128" s="14" t="str">
        <f>VLOOKUP(I128,Table14[],2,FALSE)</f>
        <v>Accès très difficile: Camions(-15MT)</v>
      </c>
      <c r="K128" s="9"/>
    </row>
    <row r="129" spans="1:11" x14ac:dyDescent="0.35">
      <c r="A129" s="7" t="s">
        <v>151</v>
      </c>
      <c r="B129" s="7" t="s">
        <v>152</v>
      </c>
      <c r="C129" s="7" t="s">
        <v>153</v>
      </c>
      <c r="D129" s="7" t="s">
        <v>154</v>
      </c>
      <c r="E129" s="8">
        <v>2</v>
      </c>
      <c r="F129" s="7" t="s">
        <v>237</v>
      </c>
      <c r="G129" s="7" t="s">
        <v>238</v>
      </c>
      <c r="H129" s="8">
        <v>3</v>
      </c>
      <c r="I129" s="11">
        <f>ROUND((4+2)/2,0)</f>
        <v>3</v>
      </c>
      <c r="J129" s="14" t="str">
        <f>VLOOKUP(I129,Table14[],2,FALSE)</f>
        <v>Accès très difficile: Camions(-15MT)</v>
      </c>
      <c r="K129" s="9"/>
    </row>
    <row r="130" spans="1:11" x14ac:dyDescent="0.35">
      <c r="A130" s="7" t="s">
        <v>151</v>
      </c>
      <c r="B130" s="7" t="s">
        <v>152</v>
      </c>
      <c r="C130" s="7" t="s">
        <v>153</v>
      </c>
      <c r="D130" s="7" t="s">
        <v>154</v>
      </c>
      <c r="E130" s="8">
        <v>2</v>
      </c>
      <c r="F130" s="7" t="s">
        <v>153</v>
      </c>
      <c r="G130" s="7" t="s">
        <v>232</v>
      </c>
      <c r="H130" s="8">
        <v>3</v>
      </c>
      <c r="I130" s="11">
        <f>ROUND((4+2)/2,0)</f>
        <v>3</v>
      </c>
      <c r="J130" s="14" t="str">
        <f>VLOOKUP(I130,Table14[],2,FALSE)</f>
        <v>Accès très difficile: Camions(-15MT)</v>
      </c>
      <c r="K130" s="9"/>
    </row>
    <row r="131" spans="1:11" x14ac:dyDescent="0.35">
      <c r="A131" s="7" t="s">
        <v>151</v>
      </c>
      <c r="B131" s="7" t="s">
        <v>152</v>
      </c>
      <c r="C131" s="7" t="s">
        <v>155</v>
      </c>
      <c r="D131" s="7" t="s">
        <v>156</v>
      </c>
      <c r="E131" s="8">
        <v>1.6666666666666667</v>
      </c>
      <c r="F131" s="7" t="s">
        <v>250</v>
      </c>
      <c r="G131" s="7" t="s">
        <v>251</v>
      </c>
      <c r="H131" s="8">
        <v>2</v>
      </c>
      <c r="I131" s="16">
        <f>ROUND((3+2)/2,0)</f>
        <v>3</v>
      </c>
      <c r="J131" s="14" t="str">
        <f>VLOOKUP(I131,Table14[],2,FALSE)</f>
        <v>Accès très difficile: Camions(-15MT)</v>
      </c>
      <c r="K131" s="9"/>
    </row>
    <row r="132" spans="1:11" x14ac:dyDescent="0.35">
      <c r="A132" s="7" t="s">
        <v>151</v>
      </c>
      <c r="B132" s="7" t="s">
        <v>152</v>
      </c>
      <c r="C132" s="7" t="s">
        <v>155</v>
      </c>
      <c r="D132" s="7" t="s">
        <v>156</v>
      </c>
      <c r="E132" s="8">
        <v>1.6666666666666667</v>
      </c>
      <c r="F132" s="7" t="s">
        <v>155</v>
      </c>
      <c r="G132" s="7" t="s">
        <v>241</v>
      </c>
      <c r="H132" s="8">
        <v>2</v>
      </c>
      <c r="I132" s="11">
        <f>ROUND((4+2)/2,0)</f>
        <v>3</v>
      </c>
      <c r="J132" s="14" t="str">
        <f>VLOOKUP(I132,Table14[],2,FALSE)</f>
        <v>Accès très difficile: Camions(-15MT)</v>
      </c>
      <c r="K132" s="9"/>
    </row>
    <row r="133" spans="1:11" x14ac:dyDescent="0.35">
      <c r="A133" s="7" t="s">
        <v>151</v>
      </c>
      <c r="B133" s="7" t="s">
        <v>152</v>
      </c>
      <c r="C133" s="7" t="s">
        <v>155</v>
      </c>
      <c r="D133" s="7" t="s">
        <v>156</v>
      </c>
      <c r="E133" s="8">
        <v>1.6666666666666667</v>
      </c>
      <c r="F133" s="7" t="s">
        <v>242</v>
      </c>
      <c r="G133" s="7" t="s">
        <v>243</v>
      </c>
      <c r="H133" s="8">
        <v>3</v>
      </c>
      <c r="I133" s="11">
        <v>4</v>
      </c>
      <c r="J133" s="14" t="str">
        <f>VLOOKUP(I133,Table14[],2,FALSE)</f>
        <v>Accès très difficile: 4X4 et moto</v>
      </c>
      <c r="K133" s="9"/>
    </row>
    <row r="134" spans="1:11" x14ac:dyDescent="0.35">
      <c r="A134" s="7" t="s">
        <v>151</v>
      </c>
      <c r="B134" s="7" t="s">
        <v>152</v>
      </c>
      <c r="C134" s="7" t="s">
        <v>155</v>
      </c>
      <c r="D134" s="7" t="s">
        <v>156</v>
      </c>
      <c r="E134" s="8">
        <v>1.6666666666666667</v>
      </c>
      <c r="F134" s="7" t="s">
        <v>248</v>
      </c>
      <c r="G134" s="7" t="s">
        <v>249</v>
      </c>
      <c r="H134" s="8">
        <v>3</v>
      </c>
      <c r="I134" s="11">
        <v>4</v>
      </c>
      <c r="J134" s="14" t="str">
        <f>VLOOKUP(I134,Table14[],2,FALSE)</f>
        <v>Accès très difficile: 4X4 et moto</v>
      </c>
      <c r="K134" s="9"/>
    </row>
    <row r="135" spans="1:11" x14ac:dyDescent="0.35">
      <c r="A135" s="7" t="s">
        <v>151</v>
      </c>
      <c r="B135" s="7" t="s">
        <v>152</v>
      </c>
      <c r="C135" s="7" t="s">
        <v>155</v>
      </c>
      <c r="D135" s="7" t="s">
        <v>156</v>
      </c>
      <c r="E135" s="8">
        <v>1.6666666666666667</v>
      </c>
      <c r="F135" s="7" t="s">
        <v>244</v>
      </c>
      <c r="G135" s="7" t="s">
        <v>245</v>
      </c>
      <c r="H135" s="8">
        <v>1</v>
      </c>
      <c r="I135" s="11">
        <v>2</v>
      </c>
      <c r="J135" s="14" t="str">
        <f>VLOOKUP(I135,Table14[],2,FALSE)</f>
        <v>Accès difficile: Camions (-25MT)</v>
      </c>
      <c r="K135" s="9"/>
    </row>
    <row r="136" spans="1:11" x14ac:dyDescent="0.35">
      <c r="A136" s="7" t="s">
        <v>151</v>
      </c>
      <c r="B136" s="7" t="s">
        <v>152</v>
      </c>
      <c r="C136" s="7" t="s">
        <v>155</v>
      </c>
      <c r="D136" s="7" t="s">
        <v>156</v>
      </c>
      <c r="E136" s="8">
        <v>1.6666666666666667</v>
      </c>
      <c r="F136" s="7" t="s">
        <v>246</v>
      </c>
      <c r="G136" s="7" t="s">
        <v>247</v>
      </c>
      <c r="H136" s="8">
        <v>2</v>
      </c>
      <c r="I136" s="11">
        <v>2</v>
      </c>
      <c r="J136" s="14" t="str">
        <f>VLOOKUP(I136,Table14[],2,FALSE)</f>
        <v>Accès difficile: Camions (-25MT)</v>
      </c>
      <c r="K136" s="9"/>
    </row>
    <row r="137" spans="1:11" x14ac:dyDescent="0.35">
      <c r="A137" s="7" t="s">
        <v>151</v>
      </c>
      <c r="B137" s="7" t="s">
        <v>152</v>
      </c>
      <c r="C137" s="7" t="s">
        <v>157</v>
      </c>
      <c r="D137" s="7" t="s">
        <v>158</v>
      </c>
      <c r="E137" s="8">
        <v>1.75</v>
      </c>
      <c r="F137" s="7" t="s">
        <v>258</v>
      </c>
      <c r="G137" s="7" t="s">
        <v>259</v>
      </c>
      <c r="H137" s="8">
        <v>3</v>
      </c>
      <c r="I137" s="11">
        <f>ROUND((1+2)/2,0)</f>
        <v>2</v>
      </c>
      <c r="J137" s="14" t="str">
        <f>VLOOKUP(I137,Table14[],2,FALSE)</f>
        <v>Accès difficile: Camions (-25MT)</v>
      </c>
      <c r="K137" s="9"/>
    </row>
    <row r="138" spans="1:11" x14ac:dyDescent="0.35">
      <c r="A138" s="7" t="s">
        <v>151</v>
      </c>
      <c r="B138" s="7" t="s">
        <v>152</v>
      </c>
      <c r="C138" s="7" t="s">
        <v>157</v>
      </c>
      <c r="D138" s="7" t="s">
        <v>158</v>
      </c>
      <c r="E138" s="8">
        <v>1.75</v>
      </c>
      <c r="F138" s="7" t="s">
        <v>252</v>
      </c>
      <c r="G138" s="7" t="s">
        <v>253</v>
      </c>
      <c r="H138" s="8">
        <v>3</v>
      </c>
      <c r="I138" s="11">
        <v>4</v>
      </c>
      <c r="J138" s="14" t="str">
        <f>VLOOKUP(I138,Table14[],2,FALSE)</f>
        <v>Accès très difficile: 4X4 et moto</v>
      </c>
      <c r="K138" s="9"/>
    </row>
    <row r="139" spans="1:11" x14ac:dyDescent="0.35">
      <c r="A139" s="7" t="s">
        <v>151</v>
      </c>
      <c r="B139" s="7" t="s">
        <v>152</v>
      </c>
      <c r="C139" s="7" t="s">
        <v>157</v>
      </c>
      <c r="D139" s="7" t="s">
        <v>158</v>
      </c>
      <c r="E139" s="8">
        <v>1.75</v>
      </c>
      <c r="F139" s="7" t="s">
        <v>254</v>
      </c>
      <c r="G139" s="7" t="s">
        <v>255</v>
      </c>
      <c r="H139" s="8">
        <v>3</v>
      </c>
      <c r="I139" s="11">
        <v>2</v>
      </c>
      <c r="J139" s="14" t="str">
        <f>VLOOKUP(I139,Table14[],2,FALSE)</f>
        <v>Accès difficile: Camions (-25MT)</v>
      </c>
      <c r="K139" s="9"/>
    </row>
    <row r="140" spans="1:11" x14ac:dyDescent="0.35">
      <c r="A140" s="7" t="s">
        <v>151</v>
      </c>
      <c r="B140" s="7" t="s">
        <v>152</v>
      </c>
      <c r="C140" s="7" t="s">
        <v>157</v>
      </c>
      <c r="D140" s="7" t="s">
        <v>158</v>
      </c>
      <c r="E140" s="8">
        <v>1.75</v>
      </c>
      <c r="F140" s="7" t="s">
        <v>256</v>
      </c>
      <c r="G140" s="7" t="s">
        <v>257</v>
      </c>
      <c r="H140" s="8">
        <v>3</v>
      </c>
      <c r="I140" s="11">
        <v>2</v>
      </c>
      <c r="J140" s="14" t="str">
        <f>VLOOKUP(I140,Table14[],2,FALSE)</f>
        <v>Accès difficile: Camions (-25MT)</v>
      </c>
      <c r="K140" s="9"/>
    </row>
    <row r="141" spans="1:11" x14ac:dyDescent="0.35">
      <c r="A141" s="7" t="s">
        <v>151</v>
      </c>
      <c r="B141" s="7" t="s">
        <v>152</v>
      </c>
      <c r="C141" s="7" t="s">
        <v>159</v>
      </c>
      <c r="D141" s="7" t="s">
        <v>160</v>
      </c>
      <c r="E141" s="8">
        <v>3</v>
      </c>
      <c r="F141" s="7" t="s">
        <v>260</v>
      </c>
      <c r="G141" s="7" t="s">
        <v>261</v>
      </c>
      <c r="H141" s="8">
        <v>3</v>
      </c>
      <c r="I141" s="11">
        <v>3</v>
      </c>
      <c r="J141" s="14" t="str">
        <f>VLOOKUP(I141,Table14[],2,FALSE)</f>
        <v>Accès très difficile: Camions(-15MT)</v>
      </c>
      <c r="K141" s="9"/>
    </row>
    <row r="142" spans="1:11" x14ac:dyDescent="0.35">
      <c r="A142" s="7" t="s">
        <v>151</v>
      </c>
      <c r="B142" s="7" t="s">
        <v>152</v>
      </c>
      <c r="C142" s="7" t="s">
        <v>159</v>
      </c>
      <c r="D142" s="7" t="s">
        <v>160</v>
      </c>
      <c r="E142" s="8">
        <v>3</v>
      </c>
      <c r="F142" s="7" t="s">
        <v>262</v>
      </c>
      <c r="G142" s="7" t="s">
        <v>263</v>
      </c>
      <c r="H142" s="8">
        <v>3</v>
      </c>
      <c r="I142" s="11">
        <f>ROUND((3+2)/2,0)</f>
        <v>3</v>
      </c>
      <c r="J142" s="14" t="str">
        <f>VLOOKUP(I142,Table14[],2,FALSE)</f>
        <v>Accès très difficile: Camions(-15MT)</v>
      </c>
      <c r="K142" s="9"/>
    </row>
    <row r="143" spans="1:11" x14ac:dyDescent="0.35">
      <c r="A143" s="7" t="s">
        <v>151</v>
      </c>
      <c r="B143" s="7" t="s">
        <v>152</v>
      </c>
      <c r="C143" s="7" t="s">
        <v>161</v>
      </c>
      <c r="D143" s="7" t="s">
        <v>162</v>
      </c>
      <c r="E143" s="8">
        <v>2</v>
      </c>
      <c r="F143" s="7" t="s">
        <v>264</v>
      </c>
      <c r="G143" s="7" t="s">
        <v>265</v>
      </c>
      <c r="H143" s="8">
        <v>3</v>
      </c>
      <c r="I143" s="11">
        <f>ROUND((4+3+2)/3,0)</f>
        <v>3</v>
      </c>
      <c r="J143" s="14" t="str">
        <f>VLOOKUP(I143,Table14[],2,FALSE)</f>
        <v>Accès très difficile: Camions(-15MT)</v>
      </c>
      <c r="K143" s="9"/>
    </row>
    <row r="144" spans="1:11" x14ac:dyDescent="0.35">
      <c r="A144" s="7" t="s">
        <v>151</v>
      </c>
      <c r="B144" s="7" t="s">
        <v>152</v>
      </c>
      <c r="C144" s="7" t="s">
        <v>266</v>
      </c>
      <c r="D144" s="7" t="s">
        <v>164</v>
      </c>
      <c r="E144" s="8">
        <v>1</v>
      </c>
      <c r="F144" s="7" t="s">
        <v>266</v>
      </c>
      <c r="G144" s="7" t="s">
        <v>267</v>
      </c>
      <c r="H144" s="8">
        <v>2</v>
      </c>
      <c r="I144" s="11">
        <v>2</v>
      </c>
      <c r="J144" s="14" t="str">
        <f>VLOOKUP(I144,Table14[],2,FALSE)</f>
        <v>Accès difficile: Camions (-25MT)</v>
      </c>
      <c r="K144" s="9"/>
    </row>
    <row r="145" spans="1:11" x14ac:dyDescent="0.35">
      <c r="A145" s="7" t="s">
        <v>151</v>
      </c>
      <c r="B145" s="7" t="s">
        <v>152</v>
      </c>
      <c r="C145" s="7" t="s">
        <v>165</v>
      </c>
      <c r="D145" s="7" t="s">
        <v>166</v>
      </c>
      <c r="E145" s="8">
        <v>1</v>
      </c>
      <c r="F145" s="7" t="s">
        <v>443</v>
      </c>
      <c r="G145" s="7" t="s">
        <v>444</v>
      </c>
      <c r="H145" s="8">
        <v>2</v>
      </c>
      <c r="I145" s="11">
        <f>ROUND((3+2+4)/3,0)</f>
        <v>3</v>
      </c>
      <c r="J145" s="14" t="str">
        <f>VLOOKUP(I145,Table14[],2,FALSE)</f>
        <v>Accès très difficile: Camions(-15MT)</v>
      </c>
      <c r="K145" s="9"/>
    </row>
    <row r="146" spans="1:11" x14ac:dyDescent="0.35">
      <c r="A146" s="7" t="s">
        <v>535</v>
      </c>
      <c r="B146" s="7" t="s">
        <v>168</v>
      </c>
      <c r="C146" s="7" t="s">
        <v>169</v>
      </c>
      <c r="D146" s="7" t="s">
        <v>170</v>
      </c>
      <c r="E146" s="8">
        <v>2.3333333333333335</v>
      </c>
      <c r="F146" s="7" t="s">
        <v>446</v>
      </c>
      <c r="G146" s="7" t="s">
        <v>447</v>
      </c>
      <c r="H146" s="8">
        <v>2</v>
      </c>
      <c r="I146" s="11">
        <v>3</v>
      </c>
      <c r="J146" s="14" t="str">
        <f>VLOOKUP(I146,Table14[],2,FALSE)</f>
        <v>Accès très difficile: Camions(-15MT)</v>
      </c>
      <c r="K146" s="9"/>
    </row>
    <row r="147" spans="1:11" x14ac:dyDescent="0.35">
      <c r="A147" s="7" t="s">
        <v>535</v>
      </c>
      <c r="B147" s="7" t="s">
        <v>168</v>
      </c>
      <c r="C147" s="7" t="s">
        <v>169</v>
      </c>
      <c r="D147" s="7" t="s">
        <v>170</v>
      </c>
      <c r="E147" s="8">
        <v>2.3333333333333335</v>
      </c>
      <c r="F147" s="7" t="s">
        <v>448</v>
      </c>
      <c r="G147" s="7" t="s">
        <v>449</v>
      </c>
      <c r="H147" s="8">
        <v>3</v>
      </c>
      <c r="I147" s="11">
        <v>4</v>
      </c>
      <c r="J147" s="14" t="str">
        <f>VLOOKUP(I147,Table14[],2,FALSE)</f>
        <v>Accès très difficile: 4X4 et moto</v>
      </c>
      <c r="K147" s="9"/>
    </row>
    <row r="148" spans="1:11" x14ac:dyDescent="0.35">
      <c r="A148" s="7" t="s">
        <v>535</v>
      </c>
      <c r="B148" s="7" t="s">
        <v>168</v>
      </c>
      <c r="C148" s="7" t="s">
        <v>169</v>
      </c>
      <c r="D148" s="7" t="s">
        <v>170</v>
      </c>
      <c r="E148" s="8">
        <v>2.3333333333333335</v>
      </c>
      <c r="F148" s="7" t="s">
        <v>169</v>
      </c>
      <c r="G148" s="7" t="s">
        <v>445</v>
      </c>
      <c r="H148" s="8">
        <v>2</v>
      </c>
      <c r="I148" s="11">
        <f>ROUND((1+3)/2,0)</f>
        <v>2</v>
      </c>
      <c r="J148" s="14" t="str">
        <f>VLOOKUP(I148,Table14[],2,FALSE)</f>
        <v>Accès difficile: Camions (-25MT)</v>
      </c>
      <c r="K148" s="9"/>
    </row>
    <row r="149" spans="1:11" x14ac:dyDescent="0.35">
      <c r="A149" s="7" t="s">
        <v>535</v>
      </c>
      <c r="B149" s="7" t="s">
        <v>168</v>
      </c>
      <c r="C149" s="7" t="s">
        <v>171</v>
      </c>
      <c r="D149" s="7" t="s">
        <v>172</v>
      </c>
      <c r="E149" s="8">
        <v>2</v>
      </c>
      <c r="F149" s="7" t="s">
        <v>450</v>
      </c>
      <c r="G149" s="7" t="s">
        <v>451</v>
      </c>
      <c r="H149" s="8">
        <v>2</v>
      </c>
      <c r="I149" s="11">
        <v>4</v>
      </c>
      <c r="J149" s="14" t="str">
        <f>VLOOKUP(I149,Table14[],2,FALSE)</f>
        <v>Accès très difficile: 4X4 et moto</v>
      </c>
      <c r="K149" s="9"/>
    </row>
    <row r="150" spans="1:11" x14ac:dyDescent="0.35">
      <c r="A150" s="7" t="s">
        <v>535</v>
      </c>
      <c r="B150" s="7" t="s">
        <v>168</v>
      </c>
      <c r="C150" s="7" t="s">
        <v>173</v>
      </c>
      <c r="D150" s="7" t="s">
        <v>174</v>
      </c>
      <c r="E150" s="8">
        <v>2.4</v>
      </c>
      <c r="F150" s="7" t="s">
        <v>173</v>
      </c>
      <c r="G150" s="7" t="s">
        <v>452</v>
      </c>
      <c r="H150" s="8">
        <v>3</v>
      </c>
      <c r="I150" s="11">
        <v>4</v>
      </c>
      <c r="J150" s="14" t="str">
        <f>VLOOKUP(I150,Table14[],2,FALSE)</f>
        <v>Accès très difficile: 4X4 et moto</v>
      </c>
      <c r="K150" s="9"/>
    </row>
    <row r="151" spans="1:11" x14ac:dyDescent="0.35">
      <c r="A151" s="7" t="s">
        <v>535</v>
      </c>
      <c r="B151" s="7" t="s">
        <v>168</v>
      </c>
      <c r="C151" s="7" t="s">
        <v>173</v>
      </c>
      <c r="D151" s="7" t="s">
        <v>174</v>
      </c>
      <c r="E151" s="8">
        <v>2.4</v>
      </c>
      <c r="F151" s="7" t="s">
        <v>453</v>
      </c>
      <c r="G151" s="7" t="s">
        <v>454</v>
      </c>
      <c r="H151" s="8">
        <v>3</v>
      </c>
      <c r="I151" s="11">
        <v>4</v>
      </c>
      <c r="J151" s="14" t="str">
        <f>VLOOKUP(I151,Table14[],2,FALSE)</f>
        <v>Accès très difficile: 4X4 et moto</v>
      </c>
      <c r="K151" s="9"/>
    </row>
    <row r="152" spans="1:11" x14ac:dyDescent="0.35">
      <c r="A152" s="7" t="s">
        <v>535</v>
      </c>
      <c r="B152" s="7" t="s">
        <v>168</v>
      </c>
      <c r="C152" s="7" t="s">
        <v>173</v>
      </c>
      <c r="D152" s="7" t="s">
        <v>174</v>
      </c>
      <c r="E152" s="8">
        <v>2.4</v>
      </c>
      <c r="F152" s="7" t="s">
        <v>457</v>
      </c>
      <c r="G152" s="7" t="s">
        <v>458</v>
      </c>
      <c r="H152" s="8">
        <v>3</v>
      </c>
      <c r="I152" s="11">
        <v>4</v>
      </c>
      <c r="J152" s="14" t="str">
        <f>VLOOKUP(I152,Table14[],2,FALSE)</f>
        <v>Accès très difficile: 4X4 et moto</v>
      </c>
      <c r="K152" s="9"/>
    </row>
    <row r="153" spans="1:11" x14ac:dyDescent="0.35">
      <c r="A153" s="7" t="s">
        <v>535</v>
      </c>
      <c r="B153" s="7" t="s">
        <v>168</v>
      </c>
      <c r="C153" s="7" t="s">
        <v>173</v>
      </c>
      <c r="D153" s="7" t="s">
        <v>174</v>
      </c>
      <c r="E153" s="8">
        <v>2.4</v>
      </c>
      <c r="F153" s="7" t="s">
        <v>459</v>
      </c>
      <c r="G153" s="7" t="s">
        <v>460</v>
      </c>
      <c r="H153" s="8">
        <v>3</v>
      </c>
      <c r="I153" s="11">
        <v>4</v>
      </c>
      <c r="J153" s="14" t="str">
        <f>VLOOKUP(I153,Table14[],2,FALSE)</f>
        <v>Accès très difficile: 4X4 et moto</v>
      </c>
      <c r="K153" s="9"/>
    </row>
    <row r="154" spans="1:11" x14ac:dyDescent="0.35">
      <c r="A154" s="7" t="s">
        <v>535</v>
      </c>
      <c r="B154" s="7" t="s">
        <v>168</v>
      </c>
      <c r="C154" s="7" t="s">
        <v>173</v>
      </c>
      <c r="D154" s="7" t="s">
        <v>174</v>
      </c>
      <c r="E154" s="8">
        <v>2.4</v>
      </c>
      <c r="F154" s="7" t="s">
        <v>455</v>
      </c>
      <c r="G154" s="7" t="s">
        <v>456</v>
      </c>
      <c r="H154" s="8">
        <v>2</v>
      </c>
      <c r="I154" s="16">
        <v>1</v>
      </c>
      <c r="J154" s="14" t="str">
        <f>VLOOKUP(I154,Table14[],2,FALSE)</f>
        <v>Accès facile: Camions (+25MT)</v>
      </c>
      <c r="K154" s="9"/>
    </row>
    <row r="155" spans="1:11" x14ac:dyDescent="0.35">
      <c r="A155" s="7" t="s">
        <v>535</v>
      </c>
      <c r="B155" s="7" t="s">
        <v>168</v>
      </c>
      <c r="C155" s="7" t="s">
        <v>175</v>
      </c>
      <c r="D155" s="7" t="s">
        <v>176</v>
      </c>
      <c r="E155" s="8">
        <v>3</v>
      </c>
      <c r="F155" s="7" t="s">
        <v>175</v>
      </c>
      <c r="G155" s="7" t="s">
        <v>461</v>
      </c>
      <c r="H155" s="8">
        <v>2</v>
      </c>
      <c r="I155" s="11">
        <f>ROUND((1+3)/2,0)</f>
        <v>2</v>
      </c>
      <c r="J155" s="14" t="str">
        <f>VLOOKUP(I155,Table14[],2,FALSE)</f>
        <v>Accès difficile: Camions (-25MT)</v>
      </c>
      <c r="K155" s="9"/>
    </row>
    <row r="156" spans="1:11" x14ac:dyDescent="0.35">
      <c r="A156" s="7" t="s">
        <v>535</v>
      </c>
      <c r="B156" s="7" t="s">
        <v>168</v>
      </c>
      <c r="C156" s="7" t="s">
        <v>177</v>
      </c>
      <c r="D156" s="7" t="s">
        <v>178</v>
      </c>
      <c r="E156" s="8">
        <v>2</v>
      </c>
      <c r="F156" s="7" t="s">
        <v>462</v>
      </c>
      <c r="G156" s="7" t="s">
        <v>463</v>
      </c>
      <c r="H156" s="8">
        <v>2</v>
      </c>
      <c r="I156" s="11">
        <v>3</v>
      </c>
      <c r="J156" s="14" t="str">
        <f>VLOOKUP(I156,Table14[],2,FALSE)</f>
        <v>Accès très difficile: Camions(-15MT)</v>
      </c>
      <c r="K156" s="9"/>
    </row>
    <row r="157" spans="1:11" x14ac:dyDescent="0.35">
      <c r="A157" s="7" t="s">
        <v>535</v>
      </c>
      <c r="B157" s="7" t="s">
        <v>168</v>
      </c>
      <c r="C157" s="7" t="s">
        <v>177</v>
      </c>
      <c r="D157" s="7" t="s">
        <v>178</v>
      </c>
      <c r="E157" s="8">
        <v>2</v>
      </c>
      <c r="F157" s="7" t="s">
        <v>464</v>
      </c>
      <c r="G157" s="7" t="s">
        <v>465</v>
      </c>
      <c r="H157" s="8">
        <v>2</v>
      </c>
      <c r="I157" s="11">
        <v>3</v>
      </c>
      <c r="J157" s="14" t="str">
        <f>VLOOKUP(I157,Table14[],2,FALSE)</f>
        <v>Accès très difficile: Camions(-15MT)</v>
      </c>
      <c r="K157" s="9"/>
    </row>
    <row r="158" spans="1:11" x14ac:dyDescent="0.35">
      <c r="A158" s="7" t="s">
        <v>535</v>
      </c>
      <c r="B158" s="7" t="s">
        <v>168</v>
      </c>
      <c r="C158" s="7" t="s">
        <v>177</v>
      </c>
      <c r="D158" s="7" t="s">
        <v>178</v>
      </c>
      <c r="E158" s="8">
        <v>2</v>
      </c>
      <c r="F158" s="7" t="s">
        <v>466</v>
      </c>
      <c r="G158" s="7" t="s">
        <v>467</v>
      </c>
      <c r="H158" s="8">
        <v>2</v>
      </c>
      <c r="I158" s="11">
        <v>3</v>
      </c>
      <c r="J158" s="14" t="str">
        <f>VLOOKUP(I158,Table14[],2,FALSE)</f>
        <v>Accès très difficile: Camions(-15MT)</v>
      </c>
      <c r="K158" s="9"/>
    </row>
    <row r="159" spans="1:11" x14ac:dyDescent="0.35">
      <c r="A159" s="7" t="s">
        <v>535</v>
      </c>
      <c r="B159" s="7" t="s">
        <v>168</v>
      </c>
      <c r="C159" s="7" t="s">
        <v>177</v>
      </c>
      <c r="D159" s="7" t="s">
        <v>178</v>
      </c>
      <c r="E159" s="8">
        <v>2</v>
      </c>
      <c r="F159" s="7" t="s">
        <v>468</v>
      </c>
      <c r="G159" s="7" t="s">
        <v>469</v>
      </c>
      <c r="H159" s="8">
        <v>2</v>
      </c>
      <c r="I159" s="11">
        <v>3</v>
      </c>
      <c r="J159" s="14" t="str">
        <f>VLOOKUP(I159,Table14[],2,FALSE)</f>
        <v>Accès très difficile: Camions(-15MT)</v>
      </c>
      <c r="K159" s="9"/>
    </row>
    <row r="160" spans="1:11" x14ac:dyDescent="0.35">
      <c r="A160" s="7" t="s">
        <v>535</v>
      </c>
      <c r="B160" s="7" t="s">
        <v>168</v>
      </c>
      <c r="C160" s="7" t="s">
        <v>177</v>
      </c>
      <c r="D160" s="7" t="s">
        <v>178</v>
      </c>
      <c r="E160" s="8">
        <v>2</v>
      </c>
      <c r="F160" s="7" t="s">
        <v>499</v>
      </c>
      <c r="G160" s="7" t="s">
        <v>500</v>
      </c>
      <c r="H160" s="8">
        <v>2</v>
      </c>
      <c r="I160" s="11">
        <v>3</v>
      </c>
      <c r="J160" s="14" t="str">
        <f>VLOOKUP(I160,Table14[],2,FALSE)</f>
        <v>Accès très difficile: Camions(-15MT)</v>
      </c>
      <c r="K160" s="9"/>
    </row>
    <row r="161" spans="1:11" x14ac:dyDescent="0.35">
      <c r="A161" s="7" t="s">
        <v>535</v>
      </c>
      <c r="B161" s="7" t="s">
        <v>168</v>
      </c>
      <c r="C161" s="7" t="s">
        <v>179</v>
      </c>
      <c r="D161" s="7" t="s">
        <v>180</v>
      </c>
      <c r="E161" s="8">
        <v>1.5</v>
      </c>
      <c r="F161" s="7" t="s">
        <v>473</v>
      </c>
      <c r="G161" s="7" t="s">
        <v>474</v>
      </c>
      <c r="H161" s="8">
        <v>1</v>
      </c>
      <c r="I161" s="11">
        <v>3</v>
      </c>
      <c r="J161" s="14" t="str">
        <f>VLOOKUP(I161,Table14[],2,FALSE)</f>
        <v>Accès très difficile: Camions(-15MT)</v>
      </c>
      <c r="K161" s="9"/>
    </row>
    <row r="162" spans="1:11" x14ac:dyDescent="0.35">
      <c r="A162" s="7" t="s">
        <v>535</v>
      </c>
      <c r="B162" s="7" t="s">
        <v>168</v>
      </c>
      <c r="C162" s="7" t="s">
        <v>179</v>
      </c>
      <c r="D162" s="7" t="s">
        <v>180</v>
      </c>
      <c r="E162" s="8">
        <v>1.5</v>
      </c>
      <c r="F162" s="7" t="s">
        <v>475</v>
      </c>
      <c r="G162" s="7" t="s">
        <v>476</v>
      </c>
      <c r="H162" s="8">
        <v>1</v>
      </c>
      <c r="I162" s="11">
        <v>3</v>
      </c>
      <c r="J162" s="14" t="str">
        <f>VLOOKUP(I162,Table14[],2,FALSE)</f>
        <v>Accès très difficile: Camions(-15MT)</v>
      </c>
      <c r="K162" s="9"/>
    </row>
    <row r="163" spans="1:11" x14ac:dyDescent="0.35">
      <c r="A163" s="7" t="s">
        <v>535</v>
      </c>
      <c r="B163" s="7" t="s">
        <v>168</v>
      </c>
      <c r="C163" s="7" t="s">
        <v>179</v>
      </c>
      <c r="D163" s="7" t="s">
        <v>180</v>
      </c>
      <c r="E163" s="8">
        <v>1.5</v>
      </c>
      <c r="F163" s="7" t="s">
        <v>477</v>
      </c>
      <c r="G163" s="7" t="s">
        <v>478</v>
      </c>
      <c r="H163" s="8">
        <v>1</v>
      </c>
      <c r="I163" s="11">
        <v>3</v>
      </c>
      <c r="J163" s="14" t="str">
        <f>VLOOKUP(I163,Table14[],2,FALSE)</f>
        <v>Accès très difficile: Camions(-15MT)</v>
      </c>
      <c r="K163" s="9"/>
    </row>
    <row r="164" spans="1:11" x14ac:dyDescent="0.35">
      <c r="A164" s="7" t="s">
        <v>535</v>
      </c>
      <c r="B164" s="7" t="s">
        <v>168</v>
      </c>
      <c r="C164" s="7" t="s">
        <v>179</v>
      </c>
      <c r="D164" s="7" t="s">
        <v>180</v>
      </c>
      <c r="E164" s="8">
        <v>1.5</v>
      </c>
      <c r="F164" s="7" t="s">
        <v>179</v>
      </c>
      <c r="G164" s="7" t="s">
        <v>470</v>
      </c>
      <c r="H164" s="8">
        <v>2</v>
      </c>
      <c r="I164" s="11">
        <v>3</v>
      </c>
      <c r="J164" s="14" t="str">
        <f>VLOOKUP(I164,Table14[],2,FALSE)</f>
        <v>Accès très difficile: Camions(-15MT)</v>
      </c>
      <c r="K164" s="9"/>
    </row>
    <row r="165" spans="1:11" x14ac:dyDescent="0.35">
      <c r="A165" s="7" t="s">
        <v>535</v>
      </c>
      <c r="B165" s="7" t="s">
        <v>168</v>
      </c>
      <c r="C165" s="7" t="s">
        <v>179</v>
      </c>
      <c r="D165" s="7" t="s">
        <v>180</v>
      </c>
      <c r="E165" s="8">
        <v>1.5</v>
      </c>
      <c r="F165" s="7" t="s">
        <v>481</v>
      </c>
      <c r="G165" s="7" t="s">
        <v>482</v>
      </c>
      <c r="H165" s="8">
        <v>2</v>
      </c>
      <c r="I165" s="11">
        <v>3</v>
      </c>
      <c r="J165" s="14" t="str">
        <f>VLOOKUP(I165,Table14[],2,FALSE)</f>
        <v>Accès très difficile: Camions(-15MT)</v>
      </c>
      <c r="K165" s="9"/>
    </row>
    <row r="166" spans="1:11" x14ac:dyDescent="0.35">
      <c r="A166" s="7" t="s">
        <v>535</v>
      </c>
      <c r="B166" s="7" t="s">
        <v>168</v>
      </c>
      <c r="C166" s="7" t="s">
        <v>179</v>
      </c>
      <c r="D166" s="7" t="s">
        <v>180</v>
      </c>
      <c r="E166" s="8">
        <v>1.5</v>
      </c>
      <c r="F166" s="7" t="s">
        <v>471</v>
      </c>
      <c r="G166" s="7" t="s">
        <v>472</v>
      </c>
      <c r="H166" s="8">
        <v>3</v>
      </c>
      <c r="I166" s="11">
        <v>4</v>
      </c>
      <c r="J166" s="14" t="str">
        <f>VLOOKUP(I166,Table14[],2,FALSE)</f>
        <v>Accès très difficile: 4X4 et moto</v>
      </c>
      <c r="K166" s="9"/>
    </row>
    <row r="167" spans="1:11" x14ac:dyDescent="0.35">
      <c r="A167" s="7" t="s">
        <v>535</v>
      </c>
      <c r="B167" s="7" t="s">
        <v>168</v>
      </c>
      <c r="C167" s="7" t="s">
        <v>179</v>
      </c>
      <c r="D167" s="7" t="s">
        <v>180</v>
      </c>
      <c r="E167" s="8">
        <v>1.5</v>
      </c>
      <c r="F167" s="7" t="s">
        <v>479</v>
      </c>
      <c r="G167" s="7" t="s">
        <v>480</v>
      </c>
      <c r="H167" s="8">
        <v>3</v>
      </c>
      <c r="I167" s="11">
        <v>4</v>
      </c>
      <c r="J167" s="14" t="str">
        <f>VLOOKUP(I167,Table14[],2,FALSE)</f>
        <v>Accès très difficile: 4X4 et moto</v>
      </c>
      <c r="K167" s="9"/>
    </row>
    <row r="168" spans="1:11" x14ac:dyDescent="0.35">
      <c r="A168" s="7" t="s">
        <v>535</v>
      </c>
      <c r="B168" s="7" t="s">
        <v>168</v>
      </c>
      <c r="C168" s="7" t="s">
        <v>179</v>
      </c>
      <c r="D168" s="7" t="s">
        <v>180</v>
      </c>
      <c r="E168" s="8">
        <v>1.5</v>
      </c>
      <c r="F168" s="7" t="s">
        <v>483</v>
      </c>
      <c r="G168" s="7" t="s">
        <v>484</v>
      </c>
      <c r="H168" s="8">
        <v>3</v>
      </c>
      <c r="I168" s="11">
        <v>4</v>
      </c>
      <c r="J168" s="14" t="str">
        <f>VLOOKUP(I168,Table14[],2,FALSE)</f>
        <v>Accès très difficile: 4X4 et moto</v>
      </c>
      <c r="K168" s="9"/>
    </row>
    <row r="169" spans="1:11" x14ac:dyDescent="0.35">
      <c r="A169" s="7" t="s">
        <v>532</v>
      </c>
      <c r="B169" s="7" t="s">
        <v>182</v>
      </c>
      <c r="C169" s="7" t="s">
        <v>183</v>
      </c>
      <c r="D169" s="7" t="s">
        <v>184</v>
      </c>
      <c r="E169" s="8">
        <v>2</v>
      </c>
      <c r="F169" s="7" t="s">
        <v>485</v>
      </c>
      <c r="G169" s="7" t="s">
        <v>486</v>
      </c>
      <c r="H169" s="8">
        <v>3</v>
      </c>
      <c r="I169" s="11">
        <v>3</v>
      </c>
      <c r="J169" s="14" t="str">
        <f>VLOOKUP(I169,Table14[],2,FALSE)</f>
        <v>Accès très difficile: Camions(-15MT)</v>
      </c>
      <c r="K169" s="9"/>
    </row>
    <row r="170" spans="1:11" x14ac:dyDescent="0.35">
      <c r="A170" s="7" t="s">
        <v>532</v>
      </c>
      <c r="B170" s="7" t="s">
        <v>182</v>
      </c>
      <c r="C170" s="7" t="s">
        <v>185</v>
      </c>
      <c r="D170" s="7" t="s">
        <v>186</v>
      </c>
      <c r="E170" s="8">
        <v>1</v>
      </c>
      <c r="F170" s="7" t="s">
        <v>487</v>
      </c>
      <c r="G170" s="7" t="s">
        <v>488</v>
      </c>
      <c r="H170" s="8">
        <v>3</v>
      </c>
      <c r="I170" s="11">
        <v>4</v>
      </c>
      <c r="J170" s="14" t="str">
        <f>VLOOKUP(I170,Table14[],2,FALSE)</f>
        <v>Accès très difficile: 4X4 et moto</v>
      </c>
      <c r="K170" s="9"/>
    </row>
    <row r="171" spans="1:11" x14ac:dyDescent="0.35">
      <c r="A171" s="7" t="s">
        <v>532</v>
      </c>
      <c r="B171" s="7" t="s">
        <v>182</v>
      </c>
      <c r="C171" s="7" t="s">
        <v>187</v>
      </c>
      <c r="D171" s="7" t="s">
        <v>188</v>
      </c>
      <c r="E171" s="8">
        <v>1</v>
      </c>
      <c r="F171" s="7" t="s">
        <v>187</v>
      </c>
      <c r="G171" s="7" t="s">
        <v>352</v>
      </c>
      <c r="H171" s="8">
        <v>3</v>
      </c>
      <c r="I171" s="11">
        <v>4</v>
      </c>
      <c r="J171" s="14" t="str">
        <f>VLOOKUP(I171,Table14[],2,FALSE)</f>
        <v>Accès très difficile: 4X4 et moto</v>
      </c>
      <c r="K171" s="9"/>
    </row>
    <row r="172" spans="1:11" x14ac:dyDescent="0.35">
      <c r="A172" s="7" t="s">
        <v>532</v>
      </c>
      <c r="B172" s="7" t="s">
        <v>182</v>
      </c>
      <c r="C172" s="7" t="s">
        <v>187</v>
      </c>
      <c r="D172" s="7" t="s">
        <v>188</v>
      </c>
      <c r="E172" s="8">
        <v>1</v>
      </c>
      <c r="F172" s="7" t="s">
        <v>489</v>
      </c>
      <c r="G172" s="7" t="s">
        <v>490</v>
      </c>
      <c r="H172" s="8">
        <v>3</v>
      </c>
      <c r="I172" s="11">
        <v>4</v>
      </c>
      <c r="J172" s="14" t="str">
        <f>VLOOKUP(I172,Table14[],2,FALSE)</f>
        <v>Accès très difficile: 4X4 et moto</v>
      </c>
      <c r="K172" s="9"/>
    </row>
    <row r="173" spans="1:11" x14ac:dyDescent="0.35">
      <c r="A173" s="7" t="s">
        <v>532</v>
      </c>
      <c r="B173" s="7" t="s">
        <v>182</v>
      </c>
      <c r="C173" s="7" t="s">
        <v>187</v>
      </c>
      <c r="D173" s="7" t="s">
        <v>188</v>
      </c>
      <c r="E173" s="8">
        <v>1</v>
      </c>
      <c r="F173" s="7" t="s">
        <v>491</v>
      </c>
      <c r="G173" s="7" t="s">
        <v>492</v>
      </c>
      <c r="H173" s="8">
        <v>3</v>
      </c>
      <c r="I173" s="11">
        <v>3</v>
      </c>
      <c r="J173" s="14" t="str">
        <f>VLOOKUP(I173,Table14[],2,FALSE)</f>
        <v>Accès très difficile: Camions(-15MT)</v>
      </c>
      <c r="K173" s="9"/>
    </row>
    <row r="174" spans="1:11" x14ac:dyDescent="0.35">
      <c r="A174" s="7" t="s">
        <v>189</v>
      </c>
      <c r="B174" s="7" t="s">
        <v>190</v>
      </c>
      <c r="C174" s="7" t="s">
        <v>191</v>
      </c>
      <c r="D174" s="7" t="s">
        <v>192</v>
      </c>
      <c r="E174" s="8">
        <v>3</v>
      </c>
      <c r="F174" s="7" t="s">
        <v>493</v>
      </c>
      <c r="G174" s="7" t="s">
        <v>494</v>
      </c>
      <c r="H174" s="8">
        <v>4</v>
      </c>
      <c r="I174" s="11">
        <v>5</v>
      </c>
      <c r="J174" s="14" t="str">
        <f>VLOOKUP(I174,Table14[],2,FALSE)</f>
        <v>Pas d’accès: Non accessible</v>
      </c>
      <c r="K174" s="9"/>
    </row>
    <row r="175" spans="1:11" x14ac:dyDescent="0.35">
      <c r="A175" s="7" t="s">
        <v>189</v>
      </c>
      <c r="B175" s="7" t="s">
        <v>190</v>
      </c>
      <c r="C175" s="7" t="s">
        <v>191</v>
      </c>
      <c r="D175" s="7" t="s">
        <v>192</v>
      </c>
      <c r="E175" s="8">
        <v>3</v>
      </c>
      <c r="F175" s="7" t="s">
        <v>495</v>
      </c>
      <c r="G175" s="7" t="s">
        <v>496</v>
      </c>
      <c r="H175" s="8">
        <v>4</v>
      </c>
      <c r="I175" s="11">
        <v>5</v>
      </c>
      <c r="J175" s="14" t="str">
        <f>VLOOKUP(I175,Table14[],2,FALSE)</f>
        <v>Pas d’accès: Non accessible</v>
      </c>
      <c r="K175" s="9"/>
    </row>
    <row r="176" spans="1:11" x14ac:dyDescent="0.35">
      <c r="A176" s="17" t="s">
        <v>189</v>
      </c>
      <c r="B176" s="17" t="s">
        <v>190</v>
      </c>
      <c r="C176" s="17" t="s">
        <v>193</v>
      </c>
      <c r="D176" s="17" t="s">
        <v>194</v>
      </c>
      <c r="E176" s="18">
        <v>3</v>
      </c>
      <c r="F176" s="17" t="s">
        <v>497</v>
      </c>
      <c r="G176" s="17" t="s">
        <v>498</v>
      </c>
      <c r="H176" s="18">
        <v>4</v>
      </c>
      <c r="I176" s="11">
        <v>5</v>
      </c>
      <c r="J176" s="14" t="str">
        <f>VLOOKUP(I176,Table14[],2,FALSE)</f>
        <v>Pas d’accès: Non accessible</v>
      </c>
      <c r="K176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workbookViewId="0">
      <selection activeCell="F12" sqref="F12"/>
    </sheetView>
  </sheetViews>
  <sheetFormatPr baseColWidth="10" defaultColWidth="8.81640625" defaultRowHeight="14.5" x14ac:dyDescent="0.35"/>
  <cols>
    <col min="1" max="1" width="16" customWidth="1"/>
    <col min="2" max="2" width="8.1796875" bestFit="1" customWidth="1"/>
    <col min="3" max="3" width="18.81640625" customWidth="1"/>
    <col min="5" max="6" width="17.54296875" customWidth="1"/>
    <col min="7" max="7" width="29.81640625" bestFit="1" customWidth="1"/>
  </cols>
  <sheetData>
    <row r="1" spans="1:7" ht="24.5" x14ac:dyDescent="0.35">
      <c r="A1" s="3" t="s">
        <v>0</v>
      </c>
      <c r="B1" s="3" t="s">
        <v>1</v>
      </c>
      <c r="C1" s="3" t="s">
        <v>502</v>
      </c>
      <c r="D1" s="3" t="s">
        <v>2</v>
      </c>
      <c r="E1" s="3" t="s">
        <v>511</v>
      </c>
      <c r="F1" s="4" t="s">
        <v>512</v>
      </c>
      <c r="G1" s="4" t="s">
        <v>501</v>
      </c>
    </row>
    <row r="2" spans="1:7" x14ac:dyDescent="0.35">
      <c r="A2" s="1" t="s">
        <v>125</v>
      </c>
      <c r="B2" s="1" t="s">
        <v>126</v>
      </c>
      <c r="C2" s="1" t="s">
        <v>137</v>
      </c>
      <c r="D2" s="1" t="s">
        <v>138</v>
      </c>
      <c r="E2" s="2">
        <v>1</v>
      </c>
      <c r="F2" s="6">
        <f>AVERAGEIFS('Maj acces niveau Commune 250821'!$H$2:$H$176,'Maj acces niveau Commune 250821'!$C$2:$C$176,Table13[[#This Row],[Sousprefecture]])</f>
        <v>1</v>
      </c>
      <c r="G2" t="s">
        <v>195</v>
      </c>
    </row>
    <row r="3" spans="1:7" x14ac:dyDescent="0.35">
      <c r="A3" s="1" t="s">
        <v>139</v>
      </c>
      <c r="B3" s="1" t="s">
        <v>140</v>
      </c>
      <c r="C3" s="1" t="s">
        <v>141</v>
      </c>
      <c r="D3" s="1" t="s">
        <v>142</v>
      </c>
      <c r="E3" s="2">
        <v>3</v>
      </c>
      <c r="F3" s="6">
        <f>AVERAGEIFS('Maj acces niveau Commune 250821'!$H$2:$H$176,'Maj acces niveau Commune 250821'!$C$2:$C$176,Table13[[#This Row],[Sousprefecture]])</f>
        <v>3</v>
      </c>
      <c r="G3" t="s">
        <v>197</v>
      </c>
    </row>
    <row r="4" spans="1:7" x14ac:dyDescent="0.35">
      <c r="A4" s="1" t="s">
        <v>139</v>
      </c>
      <c r="B4" s="1" t="s">
        <v>140</v>
      </c>
      <c r="C4" s="1" t="s">
        <v>143</v>
      </c>
      <c r="D4" s="1" t="s">
        <v>144</v>
      </c>
      <c r="E4" s="2">
        <v>1.8</v>
      </c>
      <c r="F4" s="6">
        <f>AVERAGEIFS('Maj acces niveau Commune 250821'!$H$2:$H$176,'Maj acces niveau Commune 250821'!$C$2:$C$176,Table13[[#This Row],[Sousprefecture]])</f>
        <v>2</v>
      </c>
      <c r="G4" t="s">
        <v>196</v>
      </c>
    </row>
    <row r="5" spans="1:7" x14ac:dyDescent="0.35">
      <c r="A5" s="1" t="s">
        <v>139</v>
      </c>
      <c r="B5" s="1" t="s">
        <v>140</v>
      </c>
      <c r="C5" s="1" t="s">
        <v>145</v>
      </c>
      <c r="D5" s="1" t="s">
        <v>146</v>
      </c>
      <c r="E5" s="2">
        <v>1</v>
      </c>
      <c r="F5" s="6">
        <f>AVERAGEIFS('Maj acces niveau Commune 250821'!$H$2:$H$176,'Maj acces niveau Commune 250821'!$C$2:$C$176,Table13[[#This Row],[Sousprefecture]])</f>
        <v>1.5</v>
      </c>
      <c r="G5" t="s">
        <v>195</v>
      </c>
    </row>
    <row r="6" spans="1:7" x14ac:dyDescent="0.35">
      <c r="A6" s="1" t="s">
        <v>139</v>
      </c>
      <c r="B6" s="1" t="s">
        <v>140</v>
      </c>
      <c r="C6" s="1" t="s">
        <v>147</v>
      </c>
      <c r="D6" s="1" t="s">
        <v>148</v>
      </c>
      <c r="E6" s="2">
        <v>2</v>
      </c>
      <c r="F6" s="6">
        <f>AVERAGEIFS('Maj acces niveau Commune 250821'!$H$2:$H$176,'Maj acces niveau Commune 250821'!$C$2:$C$176,Table13[[#This Row],[Sousprefecture]])</f>
        <v>2</v>
      </c>
      <c r="G6" t="s">
        <v>196</v>
      </c>
    </row>
    <row r="7" spans="1:7" x14ac:dyDescent="0.35">
      <c r="A7" s="1" t="s">
        <v>139</v>
      </c>
      <c r="B7" s="1" t="s">
        <v>140</v>
      </c>
      <c r="C7" s="1" t="s">
        <v>149</v>
      </c>
      <c r="D7" s="1" t="s">
        <v>150</v>
      </c>
      <c r="E7" s="2">
        <v>2.3333333333333335</v>
      </c>
      <c r="F7" s="6">
        <f>AVERAGEIFS('Maj acces niveau Commune 250821'!$H$2:$H$176,'Maj acces niveau Commune 250821'!$C$2:$C$176,Table13[[#This Row],[Sousprefecture]])</f>
        <v>2</v>
      </c>
      <c r="G7" t="s">
        <v>196</v>
      </c>
    </row>
    <row r="8" spans="1:7" x14ac:dyDescent="0.35">
      <c r="A8" s="1" t="s">
        <v>151</v>
      </c>
      <c r="B8" s="1" t="s">
        <v>152</v>
      </c>
      <c r="C8" s="1" t="s">
        <v>153</v>
      </c>
      <c r="D8" s="1" t="s">
        <v>154</v>
      </c>
      <c r="E8" s="2">
        <v>2</v>
      </c>
      <c r="F8" s="6">
        <f>AVERAGEIFS('Maj acces niveau Commune 250821'!$H$2:$H$176,'Maj acces niveau Commune 250821'!$C$2:$C$176,Table13[[#This Row],[Sousprefecture]])</f>
        <v>3.4</v>
      </c>
      <c r="G8" t="s">
        <v>195</v>
      </c>
    </row>
    <row r="9" spans="1:7" x14ac:dyDescent="0.35">
      <c r="A9" s="1" t="s">
        <v>151</v>
      </c>
      <c r="B9" s="1" t="s">
        <v>152</v>
      </c>
      <c r="C9" s="1" t="s">
        <v>155</v>
      </c>
      <c r="D9" s="1" t="s">
        <v>156</v>
      </c>
      <c r="E9" s="2">
        <v>1.6666666666666667</v>
      </c>
      <c r="F9" s="6">
        <f>AVERAGEIFS('Maj acces niveau Commune 250821'!$H$2:$H$176,'Maj acces niveau Commune 250821'!$C$2:$C$176,Table13[[#This Row],[Sousprefecture]])</f>
        <v>2.1666666666666665</v>
      </c>
      <c r="G9" t="s">
        <v>196</v>
      </c>
    </row>
    <row r="10" spans="1:7" x14ac:dyDescent="0.35">
      <c r="A10" s="1" t="s">
        <v>151</v>
      </c>
      <c r="B10" s="1" t="s">
        <v>152</v>
      </c>
      <c r="C10" s="1" t="s">
        <v>157</v>
      </c>
      <c r="D10" s="1" t="s">
        <v>158</v>
      </c>
      <c r="E10" s="2">
        <v>1.75</v>
      </c>
      <c r="F10" s="6">
        <f>AVERAGEIFS('Maj acces niveau Commune 250821'!$H$2:$H$176,'Maj acces niveau Commune 250821'!$C$2:$C$176,Table13[[#This Row],[Sousprefecture]])</f>
        <v>3</v>
      </c>
      <c r="G10" t="s">
        <v>197</v>
      </c>
    </row>
    <row r="11" spans="1:7" x14ac:dyDescent="0.35">
      <c r="A11" s="1" t="s">
        <v>151</v>
      </c>
      <c r="B11" s="1" t="s">
        <v>152</v>
      </c>
      <c r="C11" s="1" t="s">
        <v>159</v>
      </c>
      <c r="D11" s="1" t="s">
        <v>160</v>
      </c>
      <c r="E11" s="2">
        <v>3</v>
      </c>
      <c r="F11" s="6">
        <f>AVERAGEIFS('Maj acces niveau Commune 250821'!$H$2:$H$176,'Maj acces niveau Commune 250821'!$C$2:$C$176,Table13[[#This Row],[Sousprefecture]])</f>
        <v>3</v>
      </c>
      <c r="G11" t="s">
        <v>197</v>
      </c>
    </row>
    <row r="12" spans="1:7" x14ac:dyDescent="0.35">
      <c r="A12" s="1" t="s">
        <v>151</v>
      </c>
      <c r="B12" s="1" t="s">
        <v>152</v>
      </c>
      <c r="C12" s="1" t="s">
        <v>161</v>
      </c>
      <c r="D12" s="1" t="s">
        <v>162</v>
      </c>
      <c r="E12" s="2">
        <v>2</v>
      </c>
      <c r="F12" s="6">
        <f>AVERAGEIFS('Maj acces niveau Commune 250821'!$H$2:$H$176,'Maj acces niveau Commune 250821'!$C$2:$C$176,Table13[[#This Row],[Sousprefecture]])</f>
        <v>3</v>
      </c>
      <c r="G12" t="s">
        <v>196</v>
      </c>
    </row>
    <row r="13" spans="1:7" x14ac:dyDescent="0.35">
      <c r="A13" s="1" t="s">
        <v>151</v>
      </c>
      <c r="B13" s="1" t="s">
        <v>152</v>
      </c>
      <c r="C13" s="1" t="s">
        <v>163</v>
      </c>
      <c r="D13" s="1" t="s">
        <v>164</v>
      </c>
      <c r="E13" s="2">
        <v>1</v>
      </c>
      <c r="F13" s="6" t="e">
        <f>AVERAGEIFS('Maj acces niveau Commune 250821'!$H$2:$H$176,'Maj acces niveau Commune 250821'!$C$2:$C$176,Table13[[#This Row],[Sousprefecture]])</f>
        <v>#DIV/0!</v>
      </c>
      <c r="G13" t="s">
        <v>195</v>
      </c>
    </row>
    <row r="14" spans="1:7" x14ac:dyDescent="0.35">
      <c r="A14" s="1" t="s">
        <v>3</v>
      </c>
      <c r="B14" s="1" t="s">
        <v>4</v>
      </c>
      <c r="C14" s="1" t="s">
        <v>5</v>
      </c>
      <c r="D14" s="1" t="s">
        <v>6</v>
      </c>
      <c r="E14" s="2">
        <v>3</v>
      </c>
      <c r="F14" s="6">
        <f>AVERAGEIFS('Maj acces niveau Commune 250821'!$H$2:$H$176,'Maj acces niveau Commune 250821'!$C$2:$C$176,Table13[[#This Row],[Sousprefecture]])</f>
        <v>3</v>
      </c>
      <c r="G14" t="s">
        <v>197</v>
      </c>
    </row>
    <row r="15" spans="1:7" x14ac:dyDescent="0.35">
      <c r="A15" s="1" t="s">
        <v>3</v>
      </c>
      <c r="B15" s="1" t="s">
        <v>4</v>
      </c>
      <c r="C15" s="1" t="s">
        <v>7</v>
      </c>
      <c r="D15" s="1" t="s">
        <v>8</v>
      </c>
      <c r="E15" s="2">
        <v>3</v>
      </c>
      <c r="F15" s="6">
        <f>AVERAGEIFS('Maj acces niveau Commune 250821'!$H$2:$H$176,'Maj acces niveau Commune 250821'!$C$2:$C$176,Table13[[#This Row],[Sousprefecture]])</f>
        <v>3.5</v>
      </c>
      <c r="G15" t="s">
        <v>197</v>
      </c>
    </row>
    <row r="16" spans="1:7" x14ac:dyDescent="0.35">
      <c r="A16" s="1" t="s">
        <v>9</v>
      </c>
      <c r="B16" s="1" t="s">
        <v>10</v>
      </c>
      <c r="C16" s="1" t="s">
        <v>11</v>
      </c>
      <c r="D16" s="1" t="s">
        <v>12</v>
      </c>
      <c r="E16" s="2">
        <v>1</v>
      </c>
      <c r="F16" s="6">
        <f>AVERAGEIFS('Maj acces niveau Commune 250821'!$H$2:$H$176,'Maj acces niveau Commune 250821'!$C$2:$C$176,Table13[[#This Row],[Sousprefecture]])</f>
        <v>1</v>
      </c>
      <c r="G16" t="s">
        <v>195</v>
      </c>
    </row>
    <row r="17" spans="1:7" x14ac:dyDescent="0.35">
      <c r="A17" s="1" t="s">
        <v>9</v>
      </c>
      <c r="B17" s="1" t="s">
        <v>10</v>
      </c>
      <c r="C17" s="1" t="s">
        <v>13</v>
      </c>
      <c r="D17" s="1" t="s">
        <v>14</v>
      </c>
      <c r="E17" s="2">
        <v>1</v>
      </c>
      <c r="F17" s="6">
        <f>AVERAGEIFS('Maj acces niveau Commune 250821'!$H$2:$H$176,'Maj acces niveau Commune 250821'!$C$2:$C$176,Table13[[#This Row],[Sousprefecture]])</f>
        <v>1</v>
      </c>
      <c r="G17" t="s">
        <v>195</v>
      </c>
    </row>
    <row r="18" spans="1:7" x14ac:dyDescent="0.35">
      <c r="A18" s="1" t="s">
        <v>9</v>
      </c>
      <c r="B18" s="1" t="s">
        <v>10</v>
      </c>
      <c r="C18" s="1" t="s">
        <v>15</v>
      </c>
      <c r="D18" s="1" t="s">
        <v>16</v>
      </c>
      <c r="E18" s="2">
        <v>1</v>
      </c>
      <c r="F18" s="6">
        <f>AVERAGEIFS('Maj acces niveau Commune 250821'!$H$2:$H$176,'Maj acces niveau Commune 250821'!$C$2:$C$176,Table13[[#This Row],[Sousprefecture]])</f>
        <v>1</v>
      </c>
      <c r="G18" t="s">
        <v>195</v>
      </c>
    </row>
    <row r="19" spans="1:7" x14ac:dyDescent="0.35">
      <c r="A19" s="1" t="s">
        <v>9</v>
      </c>
      <c r="B19" s="1" t="s">
        <v>10</v>
      </c>
      <c r="C19" s="1" t="s">
        <v>17</v>
      </c>
      <c r="D19" s="1" t="s">
        <v>18</v>
      </c>
      <c r="E19" s="2">
        <v>1</v>
      </c>
      <c r="F19" s="6">
        <f>AVERAGEIFS('Maj acces niveau Commune 250821'!$H$2:$H$176,'Maj acces niveau Commune 250821'!$C$2:$C$176,Table13[[#This Row],[Sousprefecture]])</f>
        <v>1</v>
      </c>
      <c r="G19" t="s">
        <v>195</v>
      </c>
    </row>
    <row r="20" spans="1:7" x14ac:dyDescent="0.35">
      <c r="A20" s="1" t="s">
        <v>9</v>
      </c>
      <c r="B20" s="1" t="s">
        <v>10</v>
      </c>
      <c r="C20" s="1" t="s">
        <v>19</v>
      </c>
      <c r="D20" s="1" t="s">
        <v>20</v>
      </c>
      <c r="E20" s="2">
        <v>1</v>
      </c>
      <c r="F20" s="6">
        <f>AVERAGEIFS('Maj acces niveau Commune 250821'!$H$2:$H$176,'Maj acces niveau Commune 250821'!$C$2:$C$176,Table13[[#This Row],[Sousprefecture]])</f>
        <v>1</v>
      </c>
      <c r="G20" t="s">
        <v>195</v>
      </c>
    </row>
    <row r="21" spans="1:7" x14ac:dyDescent="0.35">
      <c r="A21" s="1" t="s">
        <v>9</v>
      </c>
      <c r="B21" s="1" t="s">
        <v>10</v>
      </c>
      <c r="C21" s="1" t="s">
        <v>21</v>
      </c>
      <c r="D21" s="1" t="s">
        <v>22</v>
      </c>
      <c r="E21" s="2">
        <v>1</v>
      </c>
      <c r="F21" s="6">
        <f>AVERAGEIFS('Maj acces niveau Commune 250821'!$H$2:$H$176,'Maj acces niveau Commune 250821'!$C$2:$C$176,Table13[[#This Row],[Sousprefecture]])</f>
        <v>1</v>
      </c>
      <c r="G21" t="s">
        <v>195</v>
      </c>
    </row>
    <row r="22" spans="1:7" x14ac:dyDescent="0.35">
      <c r="A22" s="1" t="s">
        <v>9</v>
      </c>
      <c r="B22" s="1" t="s">
        <v>10</v>
      </c>
      <c r="C22" s="1" t="s">
        <v>23</v>
      </c>
      <c r="D22" s="1" t="s">
        <v>24</v>
      </c>
      <c r="E22" s="2">
        <v>1</v>
      </c>
      <c r="F22" s="6">
        <f>AVERAGEIFS('Maj acces niveau Commune 250821'!$H$2:$H$176,'Maj acces niveau Commune 250821'!$C$2:$C$176,Table13[[#This Row],[Sousprefecture]])</f>
        <v>1</v>
      </c>
      <c r="G22" t="s">
        <v>195</v>
      </c>
    </row>
    <row r="23" spans="1:7" x14ac:dyDescent="0.35">
      <c r="A23" s="1" t="s">
        <v>9</v>
      </c>
      <c r="B23" s="1" t="s">
        <v>10</v>
      </c>
      <c r="C23" s="1" t="s">
        <v>25</v>
      </c>
      <c r="D23" s="1" t="s">
        <v>26</v>
      </c>
      <c r="E23" s="2">
        <v>1</v>
      </c>
      <c r="F23" s="6">
        <f>AVERAGEIFS('Maj acces niveau Commune 250821'!$H$2:$H$176,'Maj acces niveau Commune 250821'!$C$2:$C$176,Table13[[#This Row],[Sousprefecture]])</f>
        <v>1</v>
      </c>
      <c r="G23" t="s">
        <v>195</v>
      </c>
    </row>
    <row r="24" spans="1:7" x14ac:dyDescent="0.35">
      <c r="A24" s="1" t="s">
        <v>27</v>
      </c>
      <c r="B24" s="1" t="s">
        <v>28</v>
      </c>
      <c r="C24" s="1" t="s">
        <v>29</v>
      </c>
      <c r="D24" s="1" t="s">
        <v>30</v>
      </c>
      <c r="E24" s="2">
        <v>2.2000000000000002</v>
      </c>
      <c r="F24" s="6">
        <f>AVERAGEIFS('Maj acces niveau Commune 250821'!$H$2:$H$176,'Maj acces niveau Commune 250821'!$C$2:$C$176,Table13[[#This Row],[Sousprefecture]])</f>
        <v>1.4</v>
      </c>
      <c r="G24" t="s">
        <v>195</v>
      </c>
    </row>
    <row r="25" spans="1:7" x14ac:dyDescent="0.35">
      <c r="A25" s="1" t="s">
        <v>27</v>
      </c>
      <c r="B25" s="1" t="s">
        <v>28</v>
      </c>
      <c r="C25" s="1" t="s">
        <v>31</v>
      </c>
      <c r="D25" s="1" t="s">
        <v>32</v>
      </c>
      <c r="E25" s="2">
        <v>3</v>
      </c>
      <c r="F25" s="6">
        <f>AVERAGEIFS('Maj acces niveau Commune 250821'!$H$2:$H$176,'Maj acces niveau Commune 250821'!$C$2:$C$176,Table13[[#This Row],[Sousprefecture]])</f>
        <v>2.5</v>
      </c>
      <c r="G25" t="s">
        <v>197</v>
      </c>
    </row>
    <row r="26" spans="1:7" x14ac:dyDescent="0.35">
      <c r="A26" s="1" t="s">
        <v>27</v>
      </c>
      <c r="B26" s="1" t="s">
        <v>28</v>
      </c>
      <c r="C26" s="1" t="s">
        <v>33</v>
      </c>
      <c r="D26" s="1" t="s">
        <v>34</v>
      </c>
      <c r="E26" s="2">
        <v>3</v>
      </c>
      <c r="F26" s="6">
        <f>AVERAGEIFS('Maj acces niveau Commune 250821'!$H$2:$H$176,'Maj acces niveau Commune 250821'!$C$2:$C$176,Table13[[#This Row],[Sousprefecture]])</f>
        <v>2.3333333333333335</v>
      </c>
      <c r="G26" t="s">
        <v>197</v>
      </c>
    </row>
    <row r="27" spans="1:7" x14ac:dyDescent="0.35">
      <c r="A27" s="1" t="s">
        <v>27</v>
      </c>
      <c r="B27" s="1" t="s">
        <v>28</v>
      </c>
      <c r="C27" s="1" t="s">
        <v>35</v>
      </c>
      <c r="D27" s="1" t="s">
        <v>36</v>
      </c>
      <c r="E27" s="2">
        <v>3</v>
      </c>
      <c r="F27" s="6">
        <f>AVERAGEIFS('Maj acces niveau Commune 250821'!$H$2:$H$176,'Maj acces niveau Commune 250821'!$C$2:$C$176,Table13[[#This Row],[Sousprefecture]])</f>
        <v>2.5</v>
      </c>
      <c r="G27" t="s">
        <v>197</v>
      </c>
    </row>
    <row r="28" spans="1:7" x14ac:dyDescent="0.35">
      <c r="A28" s="1" t="s">
        <v>27</v>
      </c>
      <c r="B28" s="1" t="s">
        <v>28</v>
      </c>
      <c r="C28" s="1" t="s">
        <v>37</v>
      </c>
      <c r="D28" s="1" t="s">
        <v>38</v>
      </c>
      <c r="E28" s="2">
        <v>3</v>
      </c>
      <c r="F28" s="6">
        <f>AVERAGEIFS('Maj acces niveau Commune 250821'!$H$2:$H$176,'Maj acces niveau Commune 250821'!$C$2:$C$176,Table13[[#This Row],[Sousprefecture]])</f>
        <v>2</v>
      </c>
      <c r="G28" t="s">
        <v>197</v>
      </c>
    </row>
    <row r="29" spans="1:7" x14ac:dyDescent="0.35">
      <c r="A29" s="1" t="s">
        <v>27</v>
      </c>
      <c r="B29" s="1" t="s">
        <v>28</v>
      </c>
      <c r="C29" s="1" t="s">
        <v>39</v>
      </c>
      <c r="D29" s="1" t="s">
        <v>40</v>
      </c>
      <c r="E29" s="2">
        <v>3</v>
      </c>
      <c r="F29" s="6">
        <f>AVERAGEIFS('Maj acces niveau Commune 250821'!$H$2:$H$176,'Maj acces niveau Commune 250821'!$C$2:$C$176,Table13[[#This Row],[Sousprefecture]])</f>
        <v>3</v>
      </c>
      <c r="G29" t="s">
        <v>197</v>
      </c>
    </row>
    <row r="30" spans="1:7" x14ac:dyDescent="0.35">
      <c r="A30" s="1" t="s">
        <v>41</v>
      </c>
      <c r="B30" s="1" t="s">
        <v>42</v>
      </c>
      <c r="C30" s="1" t="s">
        <v>43</v>
      </c>
      <c r="D30" s="1" t="s">
        <v>44</v>
      </c>
      <c r="E30" s="2">
        <v>3</v>
      </c>
      <c r="F30" s="6">
        <f>AVERAGEIFS('Maj acces niveau Commune 250821'!$H$2:$H$176,'Maj acces niveau Commune 250821'!$C$2:$C$176,Table13[[#This Row],[Sousprefecture]])</f>
        <v>3</v>
      </c>
      <c r="G30" t="s">
        <v>197</v>
      </c>
    </row>
    <row r="31" spans="1:7" x14ac:dyDescent="0.35">
      <c r="A31" s="1" t="s">
        <v>41</v>
      </c>
      <c r="B31" s="1" t="s">
        <v>42</v>
      </c>
      <c r="C31" s="1" t="s">
        <v>45</v>
      </c>
      <c r="D31" s="1" t="s">
        <v>46</v>
      </c>
      <c r="E31" s="2">
        <v>4</v>
      </c>
      <c r="F31" s="6" t="e">
        <f>AVERAGEIFS('Maj acces niveau Commune 250821'!$H$2:$H$176,'Maj acces niveau Commune 250821'!$C$2:$C$176,Table13[[#This Row],[Sousprefecture]])</f>
        <v>#DIV/0!</v>
      </c>
      <c r="G31" t="s">
        <v>198</v>
      </c>
    </row>
    <row r="32" spans="1:7" x14ac:dyDescent="0.35">
      <c r="A32" s="1" t="s">
        <v>41</v>
      </c>
      <c r="B32" s="1" t="s">
        <v>42</v>
      </c>
      <c r="C32" s="1" t="s">
        <v>47</v>
      </c>
      <c r="D32" s="1" t="s">
        <v>48</v>
      </c>
      <c r="E32" s="2">
        <v>3</v>
      </c>
      <c r="F32" s="6">
        <f>AVERAGEIFS('Maj acces niveau Commune 250821'!$H$2:$H$176,'Maj acces niveau Commune 250821'!$C$2:$C$176,Table13[[#This Row],[Sousprefecture]])</f>
        <v>4</v>
      </c>
      <c r="G32" t="s">
        <v>197</v>
      </c>
    </row>
    <row r="33" spans="1:7" x14ac:dyDescent="0.35">
      <c r="A33" s="1" t="s">
        <v>41</v>
      </c>
      <c r="B33" s="1" t="s">
        <v>42</v>
      </c>
      <c r="C33" s="1" t="s">
        <v>49</v>
      </c>
      <c r="D33" s="1" t="s">
        <v>50</v>
      </c>
      <c r="E33" s="2">
        <v>3</v>
      </c>
      <c r="F33" s="6">
        <f>AVERAGEIFS('Maj acces niveau Commune 250821'!$H$2:$H$176,'Maj acces niveau Commune 250821'!$C$2:$C$176,Table13[[#This Row],[Sousprefecture]])</f>
        <v>4</v>
      </c>
      <c r="G33" t="s">
        <v>197</v>
      </c>
    </row>
    <row r="34" spans="1:7" x14ac:dyDescent="0.35">
      <c r="A34" s="1" t="s">
        <v>51</v>
      </c>
      <c r="B34" s="1" t="s">
        <v>52</v>
      </c>
      <c r="C34" s="1" t="s">
        <v>53</v>
      </c>
      <c r="D34" s="1" t="s">
        <v>54</v>
      </c>
      <c r="E34" s="2">
        <v>2</v>
      </c>
      <c r="F34" s="6">
        <f>AVERAGEIFS('Maj acces niveau Commune 250821'!$H$2:$H$176,'Maj acces niveau Commune 250821'!$C$2:$C$176,Table13[[#This Row],[Sousprefecture]])</f>
        <v>3.3333333333333335</v>
      </c>
      <c r="G34" t="s">
        <v>196</v>
      </c>
    </row>
    <row r="35" spans="1:7" x14ac:dyDescent="0.35">
      <c r="A35" s="1" t="s">
        <v>51</v>
      </c>
      <c r="B35" s="1" t="s">
        <v>52</v>
      </c>
      <c r="C35" s="1" t="s">
        <v>55</v>
      </c>
      <c r="D35" s="1" t="s">
        <v>56</v>
      </c>
      <c r="E35" s="2">
        <v>2</v>
      </c>
      <c r="F35" s="6">
        <f>AVERAGEIFS('Maj acces niveau Commune 250821'!$H$2:$H$176,'Maj acces niveau Commune 250821'!$C$2:$C$176,Table13[[#This Row],[Sousprefecture]])</f>
        <v>4</v>
      </c>
      <c r="G35" t="s">
        <v>196</v>
      </c>
    </row>
    <row r="36" spans="1:7" x14ac:dyDescent="0.35">
      <c r="A36" s="1" t="s">
        <v>51</v>
      </c>
      <c r="B36" s="1" t="s">
        <v>52</v>
      </c>
      <c r="C36" s="1" t="s">
        <v>57</v>
      </c>
      <c r="D36" s="1" t="s">
        <v>58</v>
      </c>
      <c r="E36" s="2">
        <v>3</v>
      </c>
      <c r="F36" s="6">
        <f>AVERAGEIFS('Maj acces niveau Commune 250821'!$H$2:$H$176,'Maj acces niveau Commune 250821'!$C$2:$C$176,Table13[[#This Row],[Sousprefecture]])</f>
        <v>3</v>
      </c>
      <c r="G36" t="s">
        <v>197</v>
      </c>
    </row>
    <row r="37" spans="1:7" x14ac:dyDescent="0.35">
      <c r="A37" s="1" t="s">
        <v>59</v>
      </c>
      <c r="B37" s="1" t="s">
        <v>60</v>
      </c>
      <c r="C37" s="1" t="s">
        <v>61</v>
      </c>
      <c r="D37" s="1" t="s">
        <v>62</v>
      </c>
      <c r="E37" s="2">
        <v>1</v>
      </c>
      <c r="F37" s="6">
        <f>AVERAGEIFS('Maj acces niveau Commune 250821'!$H$2:$H$176,'Maj acces niveau Commune 250821'!$C$2:$C$176,Table13[[#This Row],[Sousprefecture]])</f>
        <v>1.6666666666666667</v>
      </c>
      <c r="G37" t="s">
        <v>195</v>
      </c>
    </row>
    <row r="38" spans="1:7" x14ac:dyDescent="0.35">
      <c r="A38" s="1" t="s">
        <v>59</v>
      </c>
      <c r="B38" s="1" t="s">
        <v>60</v>
      </c>
      <c r="C38" s="1" t="s">
        <v>63</v>
      </c>
      <c r="D38" s="1" t="s">
        <v>64</v>
      </c>
      <c r="E38" s="2">
        <v>2</v>
      </c>
      <c r="F38" s="6">
        <f>AVERAGEIFS('Maj acces niveau Commune 250821'!$H$2:$H$176,'Maj acces niveau Commune 250821'!$C$2:$C$176,Table13[[#This Row],[Sousprefecture]])</f>
        <v>3</v>
      </c>
      <c r="G38" t="s">
        <v>196</v>
      </c>
    </row>
    <row r="39" spans="1:7" x14ac:dyDescent="0.35">
      <c r="A39" s="1" t="s">
        <v>59</v>
      </c>
      <c r="B39" s="1" t="s">
        <v>60</v>
      </c>
      <c r="C39" s="1" t="s">
        <v>65</v>
      </c>
      <c r="D39" s="1" t="s">
        <v>66</v>
      </c>
      <c r="E39" s="2">
        <v>3</v>
      </c>
      <c r="F39" s="6">
        <f>AVERAGEIFS('Maj acces niveau Commune 250821'!$H$2:$H$176,'Maj acces niveau Commune 250821'!$C$2:$C$176,Table13[[#This Row],[Sousprefecture]])</f>
        <v>2</v>
      </c>
      <c r="G39" t="s">
        <v>197</v>
      </c>
    </row>
    <row r="40" spans="1:7" x14ac:dyDescent="0.35">
      <c r="A40" s="1" t="s">
        <v>59</v>
      </c>
      <c r="B40" s="1" t="s">
        <v>60</v>
      </c>
      <c r="C40" s="1" t="s">
        <v>67</v>
      </c>
      <c r="D40" s="1" t="s">
        <v>68</v>
      </c>
      <c r="E40" s="2">
        <v>1</v>
      </c>
      <c r="F40" s="6">
        <f>AVERAGEIFS('Maj acces niveau Commune 250821'!$H$2:$H$176,'Maj acces niveau Commune 250821'!$C$2:$C$176,Table13[[#This Row],[Sousprefecture]])</f>
        <v>1</v>
      </c>
      <c r="G40" t="s">
        <v>195</v>
      </c>
    </row>
    <row r="41" spans="1:7" x14ac:dyDescent="0.35">
      <c r="A41" s="1" t="s">
        <v>69</v>
      </c>
      <c r="B41" s="1" t="s">
        <v>70</v>
      </c>
      <c r="C41" s="1" t="s">
        <v>71</v>
      </c>
      <c r="D41" s="1" t="s">
        <v>72</v>
      </c>
      <c r="E41" s="2">
        <v>2</v>
      </c>
      <c r="F41" s="6">
        <f>AVERAGEIFS('Maj acces niveau Commune 250821'!$H$2:$H$176,'Maj acces niveau Commune 250821'!$C$2:$C$176,Table13[[#This Row],[Sousprefecture]])</f>
        <v>2</v>
      </c>
      <c r="G41" t="s">
        <v>196</v>
      </c>
    </row>
    <row r="42" spans="1:7" x14ac:dyDescent="0.35">
      <c r="A42" s="1" t="s">
        <v>69</v>
      </c>
      <c r="B42" s="1" t="s">
        <v>70</v>
      </c>
      <c r="C42" s="1" t="s">
        <v>73</v>
      </c>
      <c r="D42" s="1" t="s">
        <v>74</v>
      </c>
      <c r="E42" s="2">
        <v>3</v>
      </c>
      <c r="F42" s="6">
        <f>AVERAGEIFS('Maj acces niveau Commune 250821'!$H$2:$H$176,'Maj acces niveau Commune 250821'!$C$2:$C$176,Table13[[#This Row],[Sousprefecture]])</f>
        <v>3</v>
      </c>
      <c r="G42" t="s">
        <v>197</v>
      </c>
    </row>
    <row r="43" spans="1:7" x14ac:dyDescent="0.35">
      <c r="A43" s="1" t="s">
        <v>69</v>
      </c>
      <c r="B43" s="1" t="s">
        <v>70</v>
      </c>
      <c r="C43" s="1" t="s">
        <v>75</v>
      </c>
      <c r="D43" s="1" t="s">
        <v>76</v>
      </c>
      <c r="E43" s="2">
        <v>3</v>
      </c>
      <c r="F43" s="6">
        <f>AVERAGEIFS('Maj acces niveau Commune 250821'!$H$2:$H$176,'Maj acces niveau Commune 250821'!$C$2:$C$176,Table13[[#This Row],[Sousprefecture]])</f>
        <v>3</v>
      </c>
      <c r="G43" t="s">
        <v>197</v>
      </c>
    </row>
    <row r="44" spans="1:7" x14ac:dyDescent="0.35">
      <c r="A44" s="1" t="s">
        <v>69</v>
      </c>
      <c r="B44" s="1" t="s">
        <v>70</v>
      </c>
      <c r="C44" s="1" t="s">
        <v>77</v>
      </c>
      <c r="D44" s="1" t="s">
        <v>78</v>
      </c>
      <c r="E44" s="2">
        <v>1.75</v>
      </c>
      <c r="F44" s="6">
        <f>AVERAGEIFS('Maj acces niveau Commune 250821'!$H$2:$H$176,'Maj acces niveau Commune 250821'!$C$2:$C$176,Table13[[#This Row],[Sousprefecture]])</f>
        <v>1.75</v>
      </c>
      <c r="G44" t="s">
        <v>195</v>
      </c>
    </row>
    <row r="45" spans="1:7" x14ac:dyDescent="0.35">
      <c r="A45" s="1" t="s">
        <v>69</v>
      </c>
      <c r="B45" s="1" t="s">
        <v>70</v>
      </c>
      <c r="C45" s="1" t="s">
        <v>79</v>
      </c>
      <c r="D45" s="1" t="s">
        <v>80</v>
      </c>
      <c r="E45" s="2">
        <v>1</v>
      </c>
      <c r="F45" s="6" t="e">
        <f>AVERAGEIFS('Maj acces niveau Commune 250821'!$H$2:$H$176,'Maj acces niveau Commune 250821'!$C$2:$C$176,Table13[[#This Row],[Sousprefecture]])</f>
        <v>#DIV/0!</v>
      </c>
      <c r="G45" t="s">
        <v>195</v>
      </c>
    </row>
    <row r="46" spans="1:7" x14ac:dyDescent="0.35">
      <c r="A46" s="1" t="s">
        <v>81</v>
      </c>
      <c r="B46" s="1" t="s">
        <v>82</v>
      </c>
      <c r="C46" s="1" t="s">
        <v>83</v>
      </c>
      <c r="D46" s="1" t="s">
        <v>84</v>
      </c>
      <c r="E46" s="2">
        <v>2</v>
      </c>
      <c r="F46" s="6">
        <f>AVERAGEIFS('Maj acces niveau Commune 250821'!$H$2:$H$176,'Maj acces niveau Commune 250821'!$C$2:$C$176,Table13[[#This Row],[Sousprefecture]])</f>
        <v>2</v>
      </c>
      <c r="G46" t="s">
        <v>196</v>
      </c>
    </row>
    <row r="47" spans="1:7" x14ac:dyDescent="0.35">
      <c r="A47" s="1" t="s">
        <v>81</v>
      </c>
      <c r="B47" s="1" t="s">
        <v>82</v>
      </c>
      <c r="C47" s="1" t="s">
        <v>85</v>
      </c>
      <c r="D47" s="1" t="s">
        <v>86</v>
      </c>
      <c r="E47" s="2">
        <v>1.75</v>
      </c>
      <c r="F47" s="6">
        <f>AVERAGEIFS('Maj acces niveau Commune 250821'!$H$2:$H$176,'Maj acces niveau Commune 250821'!$C$2:$C$176,Table13[[#This Row],[Sousprefecture]])</f>
        <v>2.5</v>
      </c>
      <c r="G47" t="s">
        <v>196</v>
      </c>
    </row>
    <row r="48" spans="1:7" x14ac:dyDescent="0.35">
      <c r="A48" s="1" t="s">
        <v>81</v>
      </c>
      <c r="B48" s="1" t="s">
        <v>82</v>
      </c>
      <c r="C48" s="1" t="s">
        <v>87</v>
      </c>
      <c r="D48" s="1" t="s">
        <v>88</v>
      </c>
      <c r="E48" s="2">
        <v>2</v>
      </c>
      <c r="F48" s="6">
        <f>AVERAGEIFS('Maj acces niveau Commune 250821'!$H$2:$H$176,'Maj acces niveau Commune 250821'!$C$2:$C$176,Table13[[#This Row],[Sousprefecture]])</f>
        <v>3</v>
      </c>
      <c r="G48" t="s">
        <v>196</v>
      </c>
    </row>
    <row r="49" spans="1:7" x14ac:dyDescent="0.35">
      <c r="A49" s="1" t="s">
        <v>81</v>
      </c>
      <c r="B49" s="1" t="s">
        <v>82</v>
      </c>
      <c r="C49" s="1" t="s">
        <v>89</v>
      </c>
      <c r="D49" s="1" t="s">
        <v>90</v>
      </c>
      <c r="E49" s="2">
        <v>1</v>
      </c>
      <c r="F49" s="6" t="e">
        <f>AVERAGEIFS('Maj acces niveau Commune 250821'!$H$2:$H$176,'Maj acces niveau Commune 250821'!$C$2:$C$176,Table13[[#This Row],[Sousprefecture]])</f>
        <v>#DIV/0!</v>
      </c>
      <c r="G49" t="s">
        <v>195</v>
      </c>
    </row>
    <row r="50" spans="1:7" x14ac:dyDescent="0.35">
      <c r="A50" s="1" t="s">
        <v>81</v>
      </c>
      <c r="B50" s="1" t="s">
        <v>82</v>
      </c>
      <c r="C50" s="1" t="s">
        <v>91</v>
      </c>
      <c r="D50" s="1" t="s">
        <v>92</v>
      </c>
      <c r="E50" s="2">
        <v>2.5</v>
      </c>
      <c r="F50" s="6">
        <f>AVERAGEIFS('Maj acces niveau Commune 250821'!$H$2:$H$176,'Maj acces niveau Commune 250821'!$C$2:$C$176,Table13[[#This Row],[Sousprefecture]])</f>
        <v>2</v>
      </c>
      <c r="G50" t="s">
        <v>197</v>
      </c>
    </row>
    <row r="51" spans="1:7" x14ac:dyDescent="0.35">
      <c r="A51" s="1" t="s">
        <v>81</v>
      </c>
      <c r="B51" s="1" t="s">
        <v>82</v>
      </c>
      <c r="C51" s="1" t="s">
        <v>93</v>
      </c>
      <c r="D51" s="1" t="s">
        <v>94</v>
      </c>
      <c r="E51" s="2">
        <v>2</v>
      </c>
      <c r="F51" s="6">
        <f>AVERAGEIFS('Maj acces niveau Commune 250821'!$H$2:$H$176,'Maj acces niveau Commune 250821'!$C$2:$C$176,Table13[[#This Row],[Sousprefecture]])</f>
        <v>2</v>
      </c>
      <c r="G51" t="s">
        <v>196</v>
      </c>
    </row>
    <row r="52" spans="1:7" x14ac:dyDescent="0.35">
      <c r="A52" s="1" t="s">
        <v>81</v>
      </c>
      <c r="B52" s="1" t="s">
        <v>82</v>
      </c>
      <c r="C52" s="1" t="s">
        <v>95</v>
      </c>
      <c r="D52" s="1" t="s">
        <v>96</v>
      </c>
      <c r="E52" s="2">
        <v>1</v>
      </c>
      <c r="F52" s="6">
        <f>AVERAGEIFS('Maj acces niveau Commune 250821'!$H$2:$H$176,'Maj acces niveau Commune 250821'!$C$2:$C$176,Table13[[#This Row],[Sousprefecture]])</f>
        <v>3</v>
      </c>
      <c r="G52" t="s">
        <v>195</v>
      </c>
    </row>
    <row r="53" spans="1:7" x14ac:dyDescent="0.35">
      <c r="A53" s="1" t="s">
        <v>97</v>
      </c>
      <c r="B53" s="1" t="s">
        <v>98</v>
      </c>
      <c r="C53" s="1" t="s">
        <v>99</v>
      </c>
      <c r="D53" s="1" t="s">
        <v>100</v>
      </c>
      <c r="E53" s="2">
        <v>2</v>
      </c>
      <c r="F53" s="6">
        <f>AVERAGEIFS('Maj acces niveau Commune 250821'!$H$2:$H$176,'Maj acces niveau Commune 250821'!$C$2:$C$176,Table13[[#This Row],[Sousprefecture]])</f>
        <v>2</v>
      </c>
      <c r="G53" t="s">
        <v>196</v>
      </c>
    </row>
    <row r="54" spans="1:7" x14ac:dyDescent="0.35">
      <c r="A54" s="1" t="s">
        <v>97</v>
      </c>
      <c r="B54" s="1" t="s">
        <v>98</v>
      </c>
      <c r="C54" s="1" t="s">
        <v>101</v>
      </c>
      <c r="D54" s="1" t="s">
        <v>102</v>
      </c>
      <c r="E54" s="2">
        <v>3</v>
      </c>
      <c r="F54" s="6">
        <f>AVERAGEIFS('Maj acces niveau Commune 250821'!$H$2:$H$176,'Maj acces niveau Commune 250821'!$C$2:$C$176,Table13[[#This Row],[Sousprefecture]])</f>
        <v>2.75</v>
      </c>
      <c r="G54" t="s">
        <v>197</v>
      </c>
    </row>
    <row r="55" spans="1:7" x14ac:dyDescent="0.35">
      <c r="A55" s="1" t="s">
        <v>97</v>
      </c>
      <c r="B55" s="1" t="s">
        <v>98</v>
      </c>
      <c r="C55" s="1" t="s">
        <v>103</v>
      </c>
      <c r="D55" s="1" t="s">
        <v>104</v>
      </c>
      <c r="E55" s="2">
        <v>3</v>
      </c>
      <c r="F55" s="6">
        <f>AVERAGEIFS('Maj acces niveau Commune 250821'!$H$2:$H$176,'Maj acces niveau Commune 250821'!$C$2:$C$176,Table13[[#This Row],[Sousprefecture]])</f>
        <v>2</v>
      </c>
      <c r="G55" t="s">
        <v>197</v>
      </c>
    </row>
    <row r="56" spans="1:7" x14ac:dyDescent="0.35">
      <c r="A56" s="1" t="s">
        <v>97</v>
      </c>
      <c r="B56" s="1" t="s">
        <v>98</v>
      </c>
      <c r="C56" s="1" t="s">
        <v>105</v>
      </c>
      <c r="D56" s="1" t="s">
        <v>106</v>
      </c>
      <c r="E56" s="2">
        <v>3</v>
      </c>
      <c r="F56" s="6">
        <f>AVERAGEIFS('Maj acces niveau Commune 250821'!$H$2:$H$176,'Maj acces niveau Commune 250821'!$C$2:$C$176,Table13[[#This Row],[Sousprefecture]])</f>
        <v>2</v>
      </c>
      <c r="G56" t="s">
        <v>197</v>
      </c>
    </row>
    <row r="57" spans="1:7" x14ac:dyDescent="0.35">
      <c r="A57" s="1" t="s">
        <v>97</v>
      </c>
      <c r="B57" s="1" t="s">
        <v>98</v>
      </c>
      <c r="C57" s="1" t="s">
        <v>107</v>
      </c>
      <c r="D57" s="1" t="s">
        <v>108</v>
      </c>
      <c r="E57" s="2">
        <v>3</v>
      </c>
      <c r="F57" s="6">
        <f>AVERAGEIFS('Maj acces niveau Commune 250821'!$H$2:$H$176,'Maj acces niveau Commune 250821'!$C$2:$C$176,Table13[[#This Row],[Sousprefecture]])</f>
        <v>4</v>
      </c>
      <c r="G57" t="s">
        <v>197</v>
      </c>
    </row>
    <row r="58" spans="1:7" x14ac:dyDescent="0.35">
      <c r="A58" s="1" t="s">
        <v>109</v>
      </c>
      <c r="B58" s="1" t="s">
        <v>110</v>
      </c>
      <c r="C58" s="1" t="s">
        <v>111</v>
      </c>
      <c r="D58" s="1" t="s">
        <v>112</v>
      </c>
      <c r="E58" s="2">
        <v>1.4</v>
      </c>
      <c r="F58" s="6">
        <f>AVERAGEIFS('Maj acces niveau Commune 250821'!$H$2:$H$176,'Maj acces niveau Commune 250821'!$C$2:$C$176,Table13[[#This Row],[Sousprefecture]])</f>
        <v>2.2000000000000002</v>
      </c>
      <c r="G58" t="s">
        <v>195</v>
      </c>
    </row>
    <row r="59" spans="1:7" x14ac:dyDescent="0.35">
      <c r="A59" s="1" t="s">
        <v>109</v>
      </c>
      <c r="B59" s="1" t="s">
        <v>110</v>
      </c>
      <c r="C59" s="1" t="s">
        <v>113</v>
      </c>
      <c r="D59" s="1" t="s">
        <v>114</v>
      </c>
      <c r="E59" s="2">
        <v>2</v>
      </c>
      <c r="F59" s="6">
        <f>AVERAGEIFS('Maj acces niveau Commune 250821'!$H$2:$H$176,'Maj acces niveau Commune 250821'!$C$2:$C$176,Table13[[#This Row],[Sousprefecture]])</f>
        <v>3</v>
      </c>
      <c r="G59" t="s">
        <v>196</v>
      </c>
    </row>
    <row r="60" spans="1:7" x14ac:dyDescent="0.35">
      <c r="A60" s="1" t="s">
        <v>115</v>
      </c>
      <c r="B60" s="1" t="s">
        <v>116</v>
      </c>
      <c r="C60" s="1" t="s">
        <v>117</v>
      </c>
      <c r="D60" s="1" t="s">
        <v>118</v>
      </c>
      <c r="E60" s="2">
        <v>1.5</v>
      </c>
      <c r="F60" s="6">
        <f>AVERAGEIFS('Maj acces niveau Commune 250821'!$H$2:$H$176,'Maj acces niveau Commune 250821'!$C$2:$C$176,Table13[[#This Row],[Sousprefecture]])</f>
        <v>3</v>
      </c>
      <c r="G60" t="s">
        <v>196</v>
      </c>
    </row>
    <row r="61" spans="1:7" x14ac:dyDescent="0.35">
      <c r="A61" s="1" t="s">
        <v>115</v>
      </c>
      <c r="B61" s="1" t="s">
        <v>116</v>
      </c>
      <c r="C61" s="1" t="s">
        <v>119</v>
      </c>
      <c r="D61" s="1" t="s">
        <v>120</v>
      </c>
      <c r="E61" s="2">
        <v>1</v>
      </c>
      <c r="F61" s="6">
        <f>AVERAGEIFS('Maj acces niveau Commune 250821'!$H$2:$H$176,'Maj acces niveau Commune 250821'!$C$2:$C$176,Table13[[#This Row],[Sousprefecture]])</f>
        <v>1</v>
      </c>
      <c r="G61" t="s">
        <v>195</v>
      </c>
    </row>
    <row r="62" spans="1:7" x14ac:dyDescent="0.35">
      <c r="A62" s="1" t="s">
        <v>115</v>
      </c>
      <c r="B62" s="1" t="s">
        <v>116</v>
      </c>
      <c r="C62" s="1" t="s">
        <v>121</v>
      </c>
      <c r="D62" s="1" t="s">
        <v>122</v>
      </c>
      <c r="E62" s="2">
        <v>1.5</v>
      </c>
      <c r="F62" s="6">
        <f>AVERAGEIFS('Maj acces niveau Commune 250821'!$H$2:$H$176,'Maj acces niveau Commune 250821'!$C$2:$C$176,Table13[[#This Row],[Sousprefecture]])</f>
        <v>2</v>
      </c>
      <c r="G62" t="s">
        <v>195</v>
      </c>
    </row>
    <row r="63" spans="1:7" x14ac:dyDescent="0.35">
      <c r="A63" s="1" t="s">
        <v>115</v>
      </c>
      <c r="B63" s="1" t="s">
        <v>116</v>
      </c>
      <c r="C63" s="1" t="s">
        <v>123</v>
      </c>
      <c r="D63" s="1" t="s">
        <v>124</v>
      </c>
      <c r="E63" s="2">
        <v>1.5</v>
      </c>
      <c r="F63" s="6">
        <f>AVERAGEIFS('Maj acces niveau Commune 250821'!$H$2:$H$176,'Maj acces niveau Commune 250821'!$C$2:$C$176,Table13[[#This Row],[Sousprefecture]])</f>
        <v>1.5</v>
      </c>
      <c r="G63" t="s">
        <v>197</v>
      </c>
    </row>
    <row r="64" spans="1:7" x14ac:dyDescent="0.35">
      <c r="A64" s="1" t="s">
        <v>125</v>
      </c>
      <c r="B64" s="1" t="s">
        <v>126</v>
      </c>
      <c r="C64" s="1" t="s">
        <v>127</v>
      </c>
      <c r="D64" s="1" t="s">
        <v>128</v>
      </c>
      <c r="E64" s="2">
        <v>1</v>
      </c>
      <c r="F64" s="6">
        <f>AVERAGEIFS('Maj acces niveau Commune 250821'!$H$2:$H$176,'Maj acces niveau Commune 250821'!$C$2:$C$176,Table13[[#This Row],[Sousprefecture]])</f>
        <v>1</v>
      </c>
      <c r="G64" t="s">
        <v>195</v>
      </c>
    </row>
    <row r="65" spans="1:7" x14ac:dyDescent="0.35">
      <c r="A65" s="1" t="s">
        <v>125</v>
      </c>
      <c r="B65" s="1" t="s">
        <v>126</v>
      </c>
      <c r="C65" s="1" t="s">
        <v>129</v>
      </c>
      <c r="D65" s="1" t="s">
        <v>130</v>
      </c>
      <c r="E65" s="2">
        <v>1</v>
      </c>
      <c r="F65" s="6">
        <f>AVERAGEIFS('Maj acces niveau Commune 250821'!$H$2:$H$176,'Maj acces niveau Commune 250821'!$C$2:$C$176,Table13[[#This Row],[Sousprefecture]])</f>
        <v>1</v>
      </c>
      <c r="G65" t="s">
        <v>195</v>
      </c>
    </row>
    <row r="66" spans="1:7" x14ac:dyDescent="0.35">
      <c r="A66" s="1" t="s">
        <v>125</v>
      </c>
      <c r="B66" s="1" t="s">
        <v>126</v>
      </c>
      <c r="C66" s="1" t="s">
        <v>131</v>
      </c>
      <c r="D66" s="1" t="s">
        <v>132</v>
      </c>
      <c r="E66" s="2">
        <v>1</v>
      </c>
      <c r="F66" s="6">
        <f>AVERAGEIFS('Maj acces niveau Commune 250821'!$H$2:$H$176,'Maj acces niveau Commune 250821'!$C$2:$C$176,Table13[[#This Row],[Sousprefecture]])</f>
        <v>1</v>
      </c>
      <c r="G66" t="s">
        <v>195</v>
      </c>
    </row>
    <row r="67" spans="1:7" x14ac:dyDescent="0.35">
      <c r="A67" s="1" t="s">
        <v>125</v>
      </c>
      <c r="B67" s="1" t="s">
        <v>126</v>
      </c>
      <c r="C67" s="1" t="s">
        <v>133</v>
      </c>
      <c r="D67" s="1" t="s">
        <v>134</v>
      </c>
      <c r="E67" s="2">
        <v>1</v>
      </c>
      <c r="F67" s="6">
        <f>AVERAGEIFS('Maj acces niveau Commune 250821'!$H$2:$H$176,'Maj acces niveau Commune 250821'!$C$2:$C$176,Table13[[#This Row],[Sousprefecture]])</f>
        <v>1</v>
      </c>
      <c r="G67" t="s">
        <v>195</v>
      </c>
    </row>
    <row r="68" spans="1:7" x14ac:dyDescent="0.35">
      <c r="A68" s="1" t="s">
        <v>125</v>
      </c>
      <c r="B68" s="1" t="s">
        <v>126</v>
      </c>
      <c r="C68" s="1" t="s">
        <v>135</v>
      </c>
      <c r="D68" s="1" t="s">
        <v>136</v>
      </c>
      <c r="E68" s="2">
        <v>1</v>
      </c>
      <c r="F68" s="6">
        <f>AVERAGEIFS('Maj acces niveau Commune 250821'!$H$2:$H$176,'Maj acces niveau Commune 250821'!$C$2:$C$176,Table13[[#This Row],[Sousprefecture]])</f>
        <v>1</v>
      </c>
      <c r="G68" t="s">
        <v>195</v>
      </c>
    </row>
    <row r="69" spans="1:7" x14ac:dyDescent="0.35">
      <c r="A69" s="1" t="s">
        <v>151</v>
      </c>
      <c r="B69" s="1" t="s">
        <v>152</v>
      </c>
      <c r="C69" s="1" t="s">
        <v>165</v>
      </c>
      <c r="D69" s="1" t="s">
        <v>166</v>
      </c>
      <c r="E69" s="2">
        <v>1</v>
      </c>
      <c r="F69" s="6">
        <f>AVERAGEIFS('Maj acces niveau Commune 250821'!$H$2:$H$176,'Maj acces niveau Commune 250821'!$C$2:$C$176,Table13[[#This Row],[Sousprefecture]])</f>
        <v>2</v>
      </c>
      <c r="G69" t="s">
        <v>195</v>
      </c>
    </row>
    <row r="70" spans="1:7" x14ac:dyDescent="0.35">
      <c r="A70" s="1" t="s">
        <v>167</v>
      </c>
      <c r="B70" s="1" t="s">
        <v>168</v>
      </c>
      <c r="C70" s="1" t="s">
        <v>169</v>
      </c>
      <c r="D70" s="1" t="s">
        <v>170</v>
      </c>
      <c r="E70" s="2">
        <v>2.3333333333333335</v>
      </c>
      <c r="F70" s="6">
        <f>AVERAGEIFS('Maj acces niveau Commune 250821'!$H$2:$H$176,'Maj acces niveau Commune 250821'!$C$2:$C$176,Table13[[#This Row],[Sousprefecture]])</f>
        <v>2.3333333333333335</v>
      </c>
      <c r="G70" t="s">
        <v>196</v>
      </c>
    </row>
    <row r="71" spans="1:7" x14ac:dyDescent="0.35">
      <c r="A71" s="1" t="s">
        <v>167</v>
      </c>
      <c r="B71" s="1" t="s">
        <v>168</v>
      </c>
      <c r="C71" s="1" t="s">
        <v>171</v>
      </c>
      <c r="D71" s="1" t="s">
        <v>172</v>
      </c>
      <c r="E71" s="2">
        <v>2</v>
      </c>
      <c r="F71" s="6">
        <f>AVERAGEIFS('Maj acces niveau Commune 250821'!$H$2:$H$176,'Maj acces niveau Commune 250821'!$C$2:$C$176,Table13[[#This Row],[Sousprefecture]])</f>
        <v>2</v>
      </c>
      <c r="G71" t="s">
        <v>196</v>
      </c>
    </row>
    <row r="72" spans="1:7" x14ac:dyDescent="0.35">
      <c r="A72" s="1" t="s">
        <v>167</v>
      </c>
      <c r="B72" s="1" t="s">
        <v>168</v>
      </c>
      <c r="C72" s="1" t="s">
        <v>173</v>
      </c>
      <c r="D72" s="1" t="s">
        <v>174</v>
      </c>
      <c r="E72" s="2">
        <v>2.4</v>
      </c>
      <c r="F72" s="6">
        <f>AVERAGEIFS('Maj acces niveau Commune 250821'!$H$2:$H$176,'Maj acces niveau Commune 250821'!$C$2:$C$176,Table13[[#This Row],[Sousprefecture]])</f>
        <v>2.8</v>
      </c>
      <c r="G72" t="s">
        <v>196</v>
      </c>
    </row>
    <row r="73" spans="1:7" x14ac:dyDescent="0.35">
      <c r="A73" s="1" t="s">
        <v>167</v>
      </c>
      <c r="B73" s="1" t="s">
        <v>168</v>
      </c>
      <c r="C73" s="1" t="s">
        <v>175</v>
      </c>
      <c r="D73" s="1" t="s">
        <v>176</v>
      </c>
      <c r="E73" s="2">
        <v>3</v>
      </c>
      <c r="F73" s="6">
        <f>AVERAGEIFS('Maj acces niveau Commune 250821'!$H$2:$H$176,'Maj acces niveau Commune 250821'!$C$2:$C$176,Table13[[#This Row],[Sousprefecture]])</f>
        <v>2</v>
      </c>
      <c r="G73" t="s">
        <v>197</v>
      </c>
    </row>
    <row r="74" spans="1:7" x14ac:dyDescent="0.35">
      <c r="A74" s="1" t="s">
        <v>167</v>
      </c>
      <c r="B74" s="1" t="s">
        <v>168</v>
      </c>
      <c r="C74" s="1" t="s">
        <v>177</v>
      </c>
      <c r="D74" s="1" t="s">
        <v>178</v>
      </c>
      <c r="E74" s="2">
        <v>2</v>
      </c>
      <c r="F74" s="6">
        <f>AVERAGEIFS('Maj acces niveau Commune 250821'!$H$2:$H$176,'Maj acces niveau Commune 250821'!$C$2:$C$176,Table13[[#This Row],[Sousprefecture]])</f>
        <v>2</v>
      </c>
      <c r="G74" t="s">
        <v>196</v>
      </c>
    </row>
    <row r="75" spans="1:7" x14ac:dyDescent="0.35">
      <c r="A75" s="1" t="s">
        <v>167</v>
      </c>
      <c r="B75" s="1" t="s">
        <v>168</v>
      </c>
      <c r="C75" s="1" t="s">
        <v>179</v>
      </c>
      <c r="D75" s="1" t="s">
        <v>180</v>
      </c>
      <c r="E75" s="2">
        <v>1.5</v>
      </c>
      <c r="F75" s="6">
        <f>AVERAGEIFS('Maj acces niveau Commune 250821'!$H$2:$H$176,'Maj acces niveau Commune 250821'!$C$2:$C$176,Table13[[#This Row],[Sousprefecture]])</f>
        <v>2</v>
      </c>
      <c r="G75" t="s">
        <v>195</v>
      </c>
    </row>
    <row r="76" spans="1:7" x14ac:dyDescent="0.35">
      <c r="A76" s="1" t="s">
        <v>181</v>
      </c>
      <c r="B76" s="1" t="s">
        <v>182</v>
      </c>
      <c r="C76" s="1" t="s">
        <v>183</v>
      </c>
      <c r="D76" s="1" t="s">
        <v>184</v>
      </c>
      <c r="E76" s="2">
        <v>2</v>
      </c>
      <c r="F76" s="6">
        <f>AVERAGEIFS('Maj acces niveau Commune 250821'!$H$2:$H$176,'Maj acces niveau Commune 250821'!$C$2:$C$176,Table13[[#This Row],[Sousprefecture]])</f>
        <v>3</v>
      </c>
      <c r="G76" t="s">
        <v>196</v>
      </c>
    </row>
    <row r="77" spans="1:7" x14ac:dyDescent="0.35">
      <c r="A77" s="1" t="s">
        <v>181</v>
      </c>
      <c r="B77" s="1" t="s">
        <v>182</v>
      </c>
      <c r="C77" s="1" t="s">
        <v>185</v>
      </c>
      <c r="D77" s="1" t="s">
        <v>186</v>
      </c>
      <c r="E77" s="2">
        <v>1</v>
      </c>
      <c r="F77" s="6">
        <f>AVERAGEIFS('Maj acces niveau Commune 250821'!$H$2:$H$176,'Maj acces niveau Commune 250821'!$C$2:$C$176,Table13[[#This Row],[Sousprefecture]])</f>
        <v>3</v>
      </c>
      <c r="G77" t="s">
        <v>195</v>
      </c>
    </row>
    <row r="78" spans="1:7" x14ac:dyDescent="0.35">
      <c r="A78" s="1" t="s">
        <v>181</v>
      </c>
      <c r="B78" s="1" t="s">
        <v>182</v>
      </c>
      <c r="C78" s="1" t="s">
        <v>187</v>
      </c>
      <c r="D78" s="1" t="s">
        <v>188</v>
      </c>
      <c r="E78" s="2">
        <v>1</v>
      </c>
      <c r="F78" s="6">
        <f>AVERAGEIFS('Maj acces niveau Commune 250821'!$H$2:$H$176,'Maj acces niveau Commune 250821'!$C$2:$C$176,Table13[[#This Row],[Sousprefecture]])</f>
        <v>3</v>
      </c>
      <c r="G78" t="s">
        <v>195</v>
      </c>
    </row>
    <row r="79" spans="1:7" x14ac:dyDescent="0.35">
      <c r="A79" s="1" t="s">
        <v>189</v>
      </c>
      <c r="B79" s="1" t="s">
        <v>190</v>
      </c>
      <c r="C79" s="1" t="s">
        <v>191</v>
      </c>
      <c r="D79" s="1" t="s">
        <v>192</v>
      </c>
      <c r="E79" s="2">
        <v>3</v>
      </c>
      <c r="F79" s="6">
        <f>AVERAGEIFS('Maj acces niveau Commune 250821'!$H$2:$H$176,'Maj acces niveau Commune 250821'!$C$2:$C$176,Table13[[#This Row],[Sousprefecture]])</f>
        <v>4</v>
      </c>
      <c r="G79" t="s">
        <v>197</v>
      </c>
    </row>
    <row r="80" spans="1:7" x14ac:dyDescent="0.35">
      <c r="A80" s="1" t="s">
        <v>189</v>
      </c>
      <c r="B80" s="1" t="s">
        <v>190</v>
      </c>
      <c r="C80" s="1" t="s">
        <v>193</v>
      </c>
      <c r="D80" s="1" t="s">
        <v>194</v>
      </c>
      <c r="E80" s="2">
        <v>3</v>
      </c>
      <c r="F80" s="6">
        <f>AVERAGEIFS('Maj acces niveau Commune 250821'!$H$2:$H$176,'Maj acces niveau Commune 250821'!$C$2:$C$176,Table13[[#This Row],[Sousprefecture]])</f>
        <v>4</v>
      </c>
      <c r="G80" t="s">
        <v>197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J10" sqref="J10"/>
    </sheetView>
  </sheetViews>
  <sheetFormatPr baseColWidth="10" defaultColWidth="8.81640625" defaultRowHeight="14.5" x14ac:dyDescent="0.35"/>
  <cols>
    <col min="1" max="1" width="4.90625" bestFit="1" customWidth="1"/>
    <col min="2" max="2" width="30.6328125" bestFit="1" customWidth="1"/>
    <col min="3" max="3" width="13" bestFit="1" customWidth="1"/>
  </cols>
  <sheetData>
    <row r="1" spans="1:3" x14ac:dyDescent="0.35">
      <c r="A1" t="s">
        <v>504</v>
      </c>
      <c r="B1" t="s">
        <v>505</v>
      </c>
      <c r="C1" t="s">
        <v>508</v>
      </c>
    </row>
    <row r="2" spans="1:3" x14ac:dyDescent="0.35">
      <c r="A2">
        <v>1</v>
      </c>
      <c r="B2" t="s">
        <v>516</v>
      </c>
      <c r="C2" t="s">
        <v>510</v>
      </c>
    </row>
    <row r="3" spans="1:3" x14ac:dyDescent="0.35">
      <c r="A3">
        <v>2</v>
      </c>
      <c r="B3" t="s">
        <v>197</v>
      </c>
      <c r="C3" t="s">
        <v>509</v>
      </c>
    </row>
    <row r="4" spans="1:3" x14ac:dyDescent="0.35">
      <c r="A4">
        <v>3</v>
      </c>
      <c r="B4" t="s">
        <v>514</v>
      </c>
      <c r="C4" t="s">
        <v>519</v>
      </c>
    </row>
    <row r="5" spans="1:3" x14ac:dyDescent="0.35">
      <c r="A5">
        <v>4</v>
      </c>
      <c r="B5" t="s">
        <v>518</v>
      </c>
      <c r="C5" t="s">
        <v>520</v>
      </c>
    </row>
    <row r="6" spans="1:3" x14ac:dyDescent="0.35">
      <c r="A6">
        <v>5</v>
      </c>
      <c r="B6" t="s">
        <v>198</v>
      </c>
      <c r="C6" t="s">
        <v>507</v>
      </c>
    </row>
    <row r="7" spans="1:3" x14ac:dyDescent="0.35">
      <c r="A7">
        <v>0</v>
      </c>
      <c r="B7" t="s">
        <v>517</v>
      </c>
      <c r="C7" t="s">
        <v>521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C8BC211338D34B8780224E1E935D23" ma:contentTypeVersion="12" ma:contentTypeDescription="Create a new document." ma:contentTypeScope="" ma:versionID="34f8d2b572f5336cf3387e5b670570eb">
  <xsd:schema xmlns:xsd="http://www.w3.org/2001/XMLSchema" xmlns:xs="http://www.w3.org/2001/XMLSchema" xmlns:p="http://schemas.microsoft.com/office/2006/metadata/properties" xmlns:ns2="2724b088-01ea-427d-ae38-e1583b3800af" xmlns:ns3="b43d25de-30ed-4a3c-9b27-d9e72e3017e6" targetNamespace="http://schemas.microsoft.com/office/2006/metadata/properties" ma:root="true" ma:fieldsID="e76e3916f450c84c528687e7d2188b8b" ns2:_="" ns3:_="">
    <xsd:import namespace="2724b088-01ea-427d-ae38-e1583b3800af"/>
    <xsd:import namespace="b43d25de-30ed-4a3c-9b27-d9e72e301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4b088-01ea-427d-ae38-e1583b380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d25de-30ed-4a3c-9b27-d9e72e301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66CD2-BD2A-4C69-9FC3-B6B00BECE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4b088-01ea-427d-ae38-e1583b3800af"/>
    <ds:schemaRef ds:uri="b43d25de-30ed-4a3c-9b27-d9e72e301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BAE00-BB04-46B4-BE3F-730778408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A348-A7E4-475D-B93F-1DDC5D3F80A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2724b088-01ea-427d-ae38-e1583b3800af"/>
    <ds:schemaRef ds:uri="http://schemas.openxmlformats.org/package/2006/metadata/core-properties"/>
    <ds:schemaRef ds:uri="http://purl.org/dc/terms/"/>
    <ds:schemaRef ds:uri="b43d25de-30ed-4a3c-9b27-d9e72e3017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Maj acces niveau Commune 250821</vt:lpstr>
      <vt:lpstr>Niveau Sous-Prefect</vt:lpstr>
      <vt:lpstr>Param_accès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Ganga</dc:creator>
  <cp:lastModifiedBy>Kevin Ganga</cp:lastModifiedBy>
  <dcterms:created xsi:type="dcterms:W3CDTF">2019-09-09T14:41:48Z</dcterms:created>
  <dcterms:modified xsi:type="dcterms:W3CDTF">2021-12-09T15:17:45Z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0x01010055C8BC211338D34B8780224E1E935D23</vt:lpwstr>
  </property>
</Properties>
</file>