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N\Desktop\"/>
    </mc:Choice>
  </mc:AlternateContent>
  <bookViews>
    <workbookView xWindow="0" yWindow="0" windowWidth="20496" windowHeight="6936" activeTab="14"/>
  </bookViews>
  <sheets>
    <sheet name="Contents" sheetId="1" r:id="rId1"/>
    <sheet name="a" sheetId="2" r:id="rId2"/>
    <sheet name="1" sheetId="3" r:id="rId3"/>
    <sheet name="2" sheetId="4" r:id="rId4"/>
    <sheet name="3" sheetId="5" r:id="rId5"/>
    <sheet name="4" sheetId="6" r:id="rId6"/>
    <sheet name="5" sheetId="7" r:id="rId7"/>
    <sheet name="7" sheetId="8" r:id="rId8"/>
    <sheet name="8" sheetId="9" r:id="rId9"/>
    <sheet name="9" sheetId="10" r:id="rId10"/>
    <sheet name="10" sheetId="11" r:id="rId11"/>
    <sheet name="11" sheetId="13" r:id="rId12"/>
    <sheet name="14" sheetId="12" r:id="rId13"/>
    <sheet name="15" sheetId="15" r:id="rId14"/>
    <sheet name="17" sheetId="17" r:id="rId15"/>
    <sheet name="19" sheetId="18" r:id="rId1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8" l="1"/>
  <c r="G25" i="17"/>
  <c r="F25" i="17"/>
  <c r="E25" i="17"/>
  <c r="D25" i="17"/>
  <c r="C25" i="17"/>
  <c r="B25" i="17"/>
  <c r="H24" i="17"/>
  <c r="H23" i="17"/>
  <c r="H22" i="17"/>
  <c r="H21" i="17"/>
  <c r="H20" i="17"/>
  <c r="D22" i="13"/>
  <c r="C22" i="13"/>
  <c r="B22" i="13"/>
  <c r="B29" i="11"/>
  <c r="H19" i="11"/>
  <c r="G19" i="11"/>
  <c r="F19" i="11"/>
  <c r="E19" i="11"/>
  <c r="D19" i="11"/>
  <c r="C19" i="11"/>
  <c r="B19" i="11"/>
  <c r="H13" i="11"/>
  <c r="G13" i="11"/>
  <c r="F13" i="11"/>
  <c r="E13" i="11"/>
  <c r="D13" i="11"/>
  <c r="C13" i="11"/>
  <c r="B13" i="11"/>
  <c r="H7" i="11"/>
  <c r="G7" i="11"/>
  <c r="F7" i="11"/>
  <c r="E7" i="11"/>
  <c r="D7" i="11"/>
  <c r="C7" i="11"/>
  <c r="B7" i="11"/>
  <c r="M44" i="10"/>
  <c r="L44" i="10"/>
  <c r="K44" i="10"/>
  <c r="J44" i="10"/>
  <c r="I44" i="10"/>
  <c r="H44" i="10"/>
  <c r="G44" i="10"/>
  <c r="F44" i="10"/>
  <c r="E44" i="10"/>
  <c r="E51" i="10" s="1"/>
  <c r="D44" i="10"/>
  <c r="D51" i="10" s="1"/>
  <c r="C44" i="10"/>
  <c r="C51" i="10" s="1"/>
  <c r="B44" i="10"/>
  <c r="B51" i="10" s="1"/>
  <c r="M43" i="10"/>
  <c r="L43" i="10"/>
  <c r="K43" i="10"/>
  <c r="J43" i="10"/>
  <c r="I43" i="10"/>
  <c r="H43" i="10"/>
  <c r="G43" i="10"/>
  <c r="F43" i="10"/>
  <c r="E43" i="10"/>
  <c r="E50" i="10" s="1"/>
  <c r="D43" i="10"/>
  <c r="D50" i="10" s="1"/>
  <c r="C43" i="10"/>
  <c r="C50" i="10" s="1"/>
  <c r="B43" i="10"/>
  <c r="B50" i="10" s="1"/>
  <c r="M42" i="10"/>
  <c r="M45" i="10" s="1"/>
  <c r="L42" i="10"/>
  <c r="L45" i="10" s="1"/>
  <c r="K42" i="10"/>
  <c r="K45" i="10" s="1"/>
  <c r="J42" i="10"/>
  <c r="J45" i="10" s="1"/>
  <c r="I42" i="10"/>
  <c r="I45" i="10" s="1"/>
  <c r="H42" i="10"/>
  <c r="H45" i="10" s="1"/>
  <c r="G42" i="10"/>
  <c r="G45" i="10" s="1"/>
  <c r="F42" i="10"/>
  <c r="F45" i="10" s="1"/>
  <c r="E42" i="10"/>
  <c r="E49" i="10" s="1"/>
  <c r="E52" i="10" s="1"/>
  <c r="D42" i="10"/>
  <c r="D49" i="10" s="1"/>
  <c r="D52" i="10" s="1"/>
  <c r="C42" i="10"/>
  <c r="C49" i="10" s="1"/>
  <c r="C52" i="10" s="1"/>
  <c r="B42" i="10"/>
  <c r="B49" i="10" s="1"/>
  <c r="B52" i="10" s="1"/>
  <c r="B45" i="10" l="1"/>
  <c r="C45" i="10"/>
  <c r="D45" i="10"/>
  <c r="E45" i="10"/>
  <c r="AF166" i="9"/>
  <c r="X166" i="9"/>
  <c r="L166" i="9"/>
  <c r="G166" i="9"/>
  <c r="F166" i="9"/>
  <c r="E166" i="9"/>
  <c r="D166" i="9"/>
  <c r="C166" i="9"/>
  <c r="H165" i="9"/>
  <c r="G165" i="9"/>
  <c r="F165" i="9"/>
  <c r="E165" i="9"/>
  <c r="D165" i="9"/>
  <c r="C165" i="9"/>
  <c r="H164" i="9"/>
  <c r="G164" i="9"/>
  <c r="F164" i="9"/>
  <c r="E164" i="9"/>
  <c r="D164" i="9"/>
  <c r="C164" i="9"/>
  <c r="J163" i="9"/>
  <c r="H163" i="9"/>
  <c r="G163" i="9"/>
  <c r="F163" i="9"/>
  <c r="AP152" i="9" s="1"/>
  <c r="E163" i="9"/>
  <c r="D163" i="9"/>
  <c r="C163" i="9"/>
  <c r="H162" i="9"/>
  <c r="G162" i="9"/>
  <c r="E162" i="9"/>
  <c r="D162" i="9"/>
  <c r="C162" i="9"/>
  <c r="AN153" i="9"/>
  <c r="AJ153" i="9"/>
  <c r="AF153" i="9"/>
  <c r="AD153" i="9"/>
  <c r="X153" i="9"/>
  <c r="V153" i="9"/>
  <c r="T153" i="9"/>
  <c r="N153" i="9"/>
  <c r="L153" i="9"/>
  <c r="AN152" i="9"/>
  <c r="AL152" i="9"/>
  <c r="AJ152" i="9"/>
  <c r="AF152" i="9"/>
  <c r="AD152" i="9"/>
  <c r="AB152" i="9"/>
  <c r="X152" i="9"/>
  <c r="V152" i="9"/>
  <c r="T152" i="9"/>
  <c r="P152" i="9"/>
  <c r="N152" i="9"/>
  <c r="L152" i="9"/>
  <c r="AP149" i="9"/>
  <c r="AN149" i="9"/>
  <c r="AJ149" i="9"/>
  <c r="AH149" i="9"/>
  <c r="AD149" i="9"/>
  <c r="AB149" i="9"/>
  <c r="P149" i="9"/>
  <c r="N149" i="9"/>
  <c r="J149" i="9"/>
  <c r="AN148" i="9"/>
  <c r="AH148" i="9"/>
  <c r="N148" i="9"/>
  <c r="L148" i="9"/>
  <c r="AL147" i="9"/>
  <c r="AJ147" i="9"/>
  <c r="AF147" i="9"/>
  <c r="AB147" i="9"/>
  <c r="V147" i="9"/>
  <c r="P147" i="9"/>
  <c r="AP146" i="9"/>
  <c r="AN146" i="9"/>
  <c r="AL146" i="9"/>
  <c r="AH146" i="9"/>
  <c r="AF146" i="9"/>
  <c r="AD146" i="9"/>
  <c r="X146" i="9"/>
  <c r="V146" i="9"/>
  <c r="T146" i="9"/>
  <c r="P146" i="9"/>
  <c r="N146" i="9"/>
  <c r="L146" i="9"/>
  <c r="AJ141" i="9"/>
  <c r="AH141" i="9"/>
  <c r="AD141" i="9"/>
  <c r="AB141" i="9"/>
  <c r="V141" i="9"/>
  <c r="T141" i="9"/>
  <c r="R141" i="9"/>
  <c r="P141" i="9"/>
  <c r="N141" i="9"/>
  <c r="J141" i="9"/>
  <c r="AJ135" i="9"/>
  <c r="AH135" i="9"/>
  <c r="AD135" i="9"/>
  <c r="AB135" i="9"/>
  <c r="T135" i="9"/>
  <c r="R135" i="9"/>
  <c r="P135" i="9"/>
  <c r="N135" i="9"/>
  <c r="J135" i="9"/>
  <c r="AJ134" i="9"/>
  <c r="T134" i="9"/>
  <c r="N134" i="9"/>
  <c r="AL133" i="9"/>
  <c r="AH133" i="9"/>
  <c r="AD133" i="9"/>
  <c r="AB133" i="9"/>
  <c r="R133" i="9"/>
  <c r="P133" i="9"/>
  <c r="N133" i="9"/>
  <c r="AL132" i="9"/>
  <c r="AJ132" i="9"/>
  <c r="AH132" i="9"/>
  <c r="AD132" i="9"/>
  <c r="AB132" i="9"/>
  <c r="Z132" i="9"/>
  <c r="R132" i="9"/>
  <c r="P132" i="9"/>
  <c r="N132" i="9"/>
  <c r="L132" i="9"/>
  <c r="AJ130" i="9"/>
  <c r="AH130" i="9"/>
  <c r="AD130" i="9"/>
  <c r="AB130" i="9"/>
  <c r="V130" i="9"/>
  <c r="P130" i="9"/>
  <c r="N130" i="9"/>
  <c r="J130" i="9"/>
  <c r="AJ129" i="9"/>
  <c r="AH129" i="9"/>
  <c r="V129" i="9"/>
  <c r="P129" i="9"/>
  <c r="AL128" i="9"/>
  <c r="AH128" i="9"/>
  <c r="AD128" i="9"/>
  <c r="AB128" i="9"/>
  <c r="V128" i="9"/>
  <c r="T128" i="9"/>
  <c r="R128" i="9"/>
  <c r="L128" i="9"/>
  <c r="AL127" i="9"/>
  <c r="AJ127" i="9"/>
  <c r="AH127" i="9"/>
  <c r="AF127" i="9"/>
  <c r="AD127" i="9"/>
  <c r="AB127" i="9"/>
  <c r="Z127" i="9"/>
  <c r="X127" i="9"/>
  <c r="V127" i="9"/>
  <c r="T127" i="9"/>
  <c r="R127" i="9"/>
  <c r="P127" i="9"/>
  <c r="N127" i="9"/>
  <c r="L127" i="9"/>
  <c r="F126" i="9"/>
  <c r="AJ124" i="9"/>
  <c r="AH124" i="9"/>
  <c r="AD124" i="9"/>
  <c r="AB124" i="9"/>
  <c r="P124" i="9"/>
  <c r="N124" i="9"/>
  <c r="AH123" i="9"/>
  <c r="AF123" i="9"/>
  <c r="L123" i="9"/>
  <c r="AH122" i="9"/>
  <c r="AD122" i="9"/>
  <c r="AB122" i="9"/>
  <c r="N122" i="9"/>
  <c r="L122" i="9"/>
  <c r="AJ121" i="9"/>
  <c r="AH121" i="9"/>
  <c r="AF121" i="9"/>
  <c r="AD121" i="9"/>
  <c r="AB121" i="9"/>
  <c r="X121" i="9"/>
  <c r="P121" i="9"/>
  <c r="N121" i="9"/>
  <c r="L121" i="9"/>
  <c r="F120" i="9"/>
  <c r="AP118" i="9"/>
  <c r="AN118" i="9"/>
  <c r="AJ118" i="9"/>
  <c r="AH118" i="9"/>
  <c r="AD118" i="9"/>
  <c r="AB118" i="9"/>
  <c r="V118" i="9"/>
  <c r="T118" i="9"/>
  <c r="R118" i="9"/>
  <c r="P118" i="9"/>
  <c r="N118" i="9"/>
  <c r="J118" i="9"/>
  <c r="AJ117" i="9"/>
  <c r="AD117" i="9"/>
  <c r="T117" i="9"/>
  <c r="P117" i="9"/>
  <c r="AJ109" i="9"/>
  <c r="AH109" i="9"/>
  <c r="AD109" i="9"/>
  <c r="V109" i="9"/>
  <c r="T109" i="9"/>
  <c r="R109" i="9"/>
  <c r="P109" i="9"/>
  <c r="N109" i="9"/>
  <c r="J109" i="9"/>
  <c r="AJ108" i="9"/>
  <c r="AH108" i="9"/>
  <c r="R108" i="9"/>
  <c r="L108" i="9"/>
  <c r="AJ107" i="9"/>
  <c r="AF107" i="9"/>
  <c r="V107" i="9"/>
  <c r="R107" i="9"/>
  <c r="P107" i="9"/>
  <c r="AJ106" i="9"/>
  <c r="AH106" i="9"/>
  <c r="AF106" i="9"/>
  <c r="AD106" i="9"/>
  <c r="V106" i="9"/>
  <c r="T106" i="9"/>
  <c r="R106" i="9"/>
  <c r="P106" i="9"/>
  <c r="N106" i="9"/>
  <c r="L106" i="9"/>
  <c r="F105" i="9"/>
  <c r="AN103" i="9"/>
  <c r="AJ103" i="9"/>
  <c r="AH103" i="9"/>
  <c r="AB103" i="9"/>
  <c r="X103" i="9"/>
  <c r="V103" i="9"/>
  <c r="R103" i="9"/>
  <c r="P103" i="9"/>
  <c r="N103" i="9"/>
  <c r="AJ100" i="9"/>
  <c r="AF100" i="9"/>
  <c r="V100" i="9"/>
  <c r="T100" i="9"/>
  <c r="L100" i="9"/>
  <c r="AP99" i="9"/>
  <c r="AL99" i="9"/>
  <c r="AJ99" i="9"/>
  <c r="AH99" i="9"/>
  <c r="AD99" i="9"/>
  <c r="AB99" i="9"/>
  <c r="Z99" i="9"/>
  <c r="V99" i="9"/>
  <c r="T99" i="9"/>
  <c r="R99" i="9"/>
  <c r="N99" i="9"/>
  <c r="L99" i="9"/>
  <c r="J99" i="9"/>
  <c r="J164" i="9" s="1"/>
  <c r="AP98" i="9"/>
  <c r="AN98" i="9"/>
  <c r="AJ98" i="9"/>
  <c r="AH98" i="9"/>
  <c r="AF98" i="9"/>
  <c r="AD98" i="9"/>
  <c r="AB98" i="9"/>
  <c r="X98" i="9"/>
  <c r="V98" i="9"/>
  <c r="T98" i="9"/>
  <c r="R98" i="9"/>
  <c r="P98" i="9"/>
  <c r="N98" i="9"/>
  <c r="L98" i="9"/>
  <c r="F97" i="9"/>
  <c r="F91" i="9"/>
  <c r="AP89" i="9"/>
  <c r="AN89" i="9"/>
  <c r="AH89" i="9"/>
  <c r="AD89" i="9"/>
  <c r="AB89" i="9"/>
  <c r="V89" i="9"/>
  <c r="T89" i="9"/>
  <c r="R89" i="9"/>
  <c r="P89" i="9"/>
  <c r="N89" i="9"/>
  <c r="J89" i="9"/>
  <c r="AP88" i="9"/>
  <c r="AN88" i="9"/>
  <c r="AD88" i="9"/>
  <c r="AB88" i="9"/>
  <c r="R88" i="9"/>
  <c r="N88" i="9"/>
  <c r="AP86" i="9"/>
  <c r="AN86" i="9"/>
  <c r="AJ86" i="9"/>
  <c r="AH86" i="9"/>
  <c r="AD86" i="9"/>
  <c r="AB86" i="9"/>
  <c r="V86" i="9"/>
  <c r="T86" i="9"/>
  <c r="R86" i="9"/>
  <c r="P86" i="9"/>
  <c r="N86" i="9"/>
  <c r="J86" i="9"/>
  <c r="AL85" i="9"/>
  <c r="AJ85" i="9"/>
  <c r="AB85" i="9"/>
  <c r="Z85" i="9"/>
  <c r="R85" i="9"/>
  <c r="N85" i="9"/>
  <c r="AP84" i="9"/>
  <c r="AL84" i="9"/>
  <c r="AJ84" i="9"/>
  <c r="AH84" i="9"/>
  <c r="AD84" i="9"/>
  <c r="AB84" i="9"/>
  <c r="Z84" i="9"/>
  <c r="V84" i="9"/>
  <c r="T84" i="9"/>
  <c r="R84" i="9"/>
  <c r="N84" i="9"/>
  <c r="L84" i="9"/>
  <c r="AP83" i="9"/>
  <c r="AN83" i="9"/>
  <c r="AL83" i="9"/>
  <c r="AJ83" i="9"/>
  <c r="AH83" i="9"/>
  <c r="AF83" i="9"/>
  <c r="AD83" i="9"/>
  <c r="AB83" i="9"/>
  <c r="Z83" i="9"/>
  <c r="X83" i="9"/>
  <c r="V83" i="9"/>
  <c r="T83" i="9"/>
  <c r="R83" i="9"/>
  <c r="P83" i="9"/>
  <c r="N83" i="9"/>
  <c r="L83" i="9"/>
  <c r="J83" i="9"/>
  <c r="F82" i="9"/>
  <c r="AP80" i="9"/>
  <c r="AN80" i="9"/>
  <c r="AL80" i="9"/>
  <c r="AJ80" i="9"/>
  <c r="AH80" i="9"/>
  <c r="AD80" i="9"/>
  <c r="AB80" i="9"/>
  <c r="Z80" i="9"/>
  <c r="V80" i="9"/>
  <c r="T80" i="9"/>
  <c r="R80" i="9"/>
  <c r="P80" i="9"/>
  <c r="N80" i="9"/>
  <c r="J80" i="9"/>
  <c r="AP78" i="9"/>
  <c r="AN78" i="9"/>
  <c r="AJ78" i="9"/>
  <c r="AH78" i="9"/>
  <c r="AD78" i="9"/>
  <c r="AB78" i="9"/>
  <c r="V78" i="9"/>
  <c r="T78" i="9"/>
  <c r="R78" i="9"/>
  <c r="P78" i="9"/>
  <c r="N78" i="9"/>
  <c r="J78" i="9"/>
  <c r="AL77" i="9"/>
  <c r="AJ77" i="9"/>
  <c r="AB77" i="9"/>
  <c r="Z77" i="9"/>
  <c r="R77" i="9"/>
  <c r="N77" i="9"/>
  <c r="AP73" i="9"/>
  <c r="AN73" i="9"/>
  <c r="AJ73" i="9"/>
  <c r="AH73" i="9"/>
  <c r="AD73" i="9"/>
  <c r="AB73" i="9"/>
  <c r="T73" i="9"/>
  <c r="R73" i="9"/>
  <c r="P73" i="9"/>
  <c r="N73" i="9"/>
  <c r="J73" i="9"/>
  <c r="AP72" i="9"/>
  <c r="AN72" i="9"/>
  <c r="AH72" i="9"/>
  <c r="AF72" i="9"/>
  <c r="Z72" i="9"/>
  <c r="X72" i="9"/>
  <c r="R72" i="9"/>
  <c r="P72" i="9"/>
  <c r="AP71" i="9"/>
  <c r="AN71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AP70" i="9"/>
  <c r="AN70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AJ68" i="9"/>
  <c r="AH68" i="9"/>
  <c r="AB68" i="9"/>
  <c r="V68" i="9"/>
  <c r="T68" i="9"/>
  <c r="R68" i="9"/>
  <c r="P68" i="9"/>
  <c r="N68" i="9"/>
  <c r="J68" i="9"/>
  <c r="AL67" i="9"/>
  <c r="AF67" i="9"/>
  <c r="AD67" i="9"/>
  <c r="X67" i="9"/>
  <c r="V67" i="9"/>
  <c r="P67" i="9"/>
  <c r="N6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AJ63" i="9"/>
  <c r="AH63" i="9"/>
  <c r="AD63" i="9"/>
  <c r="AB63" i="9"/>
  <c r="V63" i="9"/>
  <c r="R63" i="9"/>
  <c r="P63" i="9"/>
  <c r="N63" i="9"/>
  <c r="J63" i="9"/>
  <c r="H63" i="9"/>
  <c r="AP61" i="9"/>
  <c r="AN61" i="9"/>
  <c r="AJ61" i="9"/>
  <c r="AH61" i="9"/>
  <c r="AF61" i="9"/>
  <c r="AD61" i="9"/>
  <c r="X61" i="9"/>
  <c r="V61" i="9"/>
  <c r="T61" i="9"/>
  <c r="R61" i="9"/>
  <c r="P61" i="9"/>
  <c r="N61" i="9"/>
  <c r="L61" i="9"/>
  <c r="AP58" i="9"/>
  <c r="AN58" i="9"/>
  <c r="AJ58" i="9"/>
  <c r="AH58" i="9"/>
  <c r="AF58" i="9"/>
  <c r="AD58" i="9"/>
  <c r="AB58" i="9"/>
  <c r="X58" i="9"/>
  <c r="V58" i="9"/>
  <c r="T58" i="9"/>
  <c r="R58" i="9"/>
  <c r="P58" i="9"/>
  <c r="N58" i="9"/>
  <c r="L58" i="9"/>
  <c r="AP57" i="9"/>
  <c r="AN57" i="9"/>
  <c r="AJ57" i="9"/>
  <c r="AH57" i="9"/>
  <c r="AF57" i="9"/>
  <c r="AD57" i="9"/>
  <c r="AB57" i="9"/>
  <c r="X57" i="9"/>
  <c r="V57" i="9"/>
  <c r="T57" i="9"/>
  <c r="R57" i="9"/>
  <c r="P57" i="9"/>
  <c r="N57" i="9"/>
  <c r="L57" i="9"/>
  <c r="F56" i="9"/>
  <c r="AP54" i="9"/>
  <c r="AN54" i="9"/>
  <c r="AJ54" i="9"/>
  <c r="AH54" i="9"/>
  <c r="AD54" i="9"/>
  <c r="AB54" i="9"/>
  <c r="V54" i="9"/>
  <c r="T54" i="9"/>
  <c r="R54" i="9"/>
  <c r="P54" i="9"/>
  <c r="N54" i="9"/>
  <c r="J54" i="9"/>
  <c r="AP53" i="9"/>
  <c r="AH53" i="9"/>
  <c r="AF53" i="9"/>
  <c r="X53" i="9"/>
  <c r="V53" i="9"/>
  <c r="P53" i="9"/>
  <c r="N53" i="9"/>
  <c r="AP51" i="9"/>
  <c r="AN51" i="9"/>
  <c r="AF51" i="9"/>
  <c r="AD51" i="9"/>
  <c r="T51" i="9"/>
  <c r="R51" i="9"/>
  <c r="L51" i="9"/>
  <c r="AP50" i="9"/>
  <c r="AN50" i="9"/>
  <c r="AJ50" i="9"/>
  <c r="AH50" i="9"/>
  <c r="AF50" i="9"/>
  <c r="AD50" i="9"/>
  <c r="AB50" i="9"/>
  <c r="V50" i="9"/>
  <c r="T50" i="9"/>
  <c r="R50" i="9"/>
  <c r="P50" i="9"/>
  <c r="N50" i="9"/>
  <c r="L50" i="9"/>
  <c r="AP49" i="9"/>
  <c r="AN49" i="9"/>
  <c r="AJ49" i="9"/>
  <c r="AH49" i="9"/>
  <c r="AF49" i="9"/>
  <c r="AD49" i="9"/>
  <c r="AB49" i="9"/>
  <c r="V49" i="9"/>
  <c r="T49" i="9"/>
  <c r="R49" i="9"/>
  <c r="P49" i="9"/>
  <c r="N49" i="9"/>
  <c r="L49" i="9"/>
  <c r="F48" i="9"/>
  <c r="AP46" i="9"/>
  <c r="AN46" i="9"/>
  <c r="AJ46" i="9"/>
  <c r="AH46" i="9"/>
  <c r="AD46" i="9"/>
  <c r="AB46" i="9"/>
  <c r="T46" i="9"/>
  <c r="R46" i="9"/>
  <c r="P46" i="9"/>
  <c r="N46" i="9"/>
  <c r="J46" i="9"/>
  <c r="AP45" i="9"/>
  <c r="AJ45" i="9"/>
  <c r="AH45" i="9"/>
  <c r="AB45" i="9"/>
  <c r="Z45" i="9"/>
  <c r="T45" i="9"/>
  <c r="R45" i="9"/>
  <c r="L45" i="9"/>
  <c r="J45" i="9"/>
  <c r="AP43" i="9"/>
  <c r="AN43" i="9"/>
  <c r="AL43" i="9"/>
  <c r="AL166" i="9" s="1"/>
  <c r="AJ43" i="9"/>
  <c r="AH43" i="9"/>
  <c r="AD43" i="9"/>
  <c r="AB43" i="9"/>
  <c r="Z43" i="9"/>
  <c r="Z166" i="9" s="1"/>
  <c r="T43" i="9"/>
  <c r="R43" i="9"/>
  <c r="P43" i="9"/>
  <c r="N43" i="9"/>
  <c r="AL42" i="9"/>
  <c r="AJ42" i="9"/>
  <c r="AD42" i="9"/>
  <c r="AB42" i="9"/>
  <c r="T42" i="9"/>
  <c r="R42" i="9"/>
  <c r="L42" i="9"/>
  <c r="AP41" i="9"/>
  <c r="AN41" i="9"/>
  <c r="AL41" i="9"/>
  <c r="AJ41" i="9"/>
  <c r="AH41" i="9"/>
  <c r="AF41" i="9"/>
  <c r="AD41" i="9"/>
  <c r="AB41" i="9"/>
  <c r="Z41" i="9"/>
  <c r="V41" i="9"/>
  <c r="T41" i="9"/>
  <c r="R41" i="9"/>
  <c r="P41" i="9"/>
  <c r="N41" i="9"/>
  <c r="L41" i="9"/>
  <c r="AP40" i="9"/>
  <c r="AN40" i="9"/>
  <c r="AL40" i="9"/>
  <c r="AJ40" i="9"/>
  <c r="AH40" i="9"/>
  <c r="AF40" i="9"/>
  <c r="AD40" i="9"/>
  <c r="AB40" i="9"/>
  <c r="V40" i="9"/>
  <c r="T40" i="9"/>
  <c r="R40" i="9"/>
  <c r="P40" i="9"/>
  <c r="N40" i="9"/>
  <c r="L40" i="9"/>
  <c r="F39" i="9"/>
  <c r="AJ37" i="9"/>
  <c r="AH37" i="9"/>
  <c r="AD37" i="9"/>
  <c r="AB37" i="9"/>
  <c r="V37" i="9"/>
  <c r="T37" i="9"/>
  <c r="R37" i="9"/>
  <c r="P37" i="9"/>
  <c r="N37" i="9"/>
  <c r="J37" i="9"/>
  <c r="AL36" i="9"/>
  <c r="AJ36" i="9"/>
  <c r="AH36" i="9"/>
  <c r="AD36" i="9"/>
  <c r="AB36" i="9"/>
  <c r="X36" i="9"/>
  <c r="T36" i="9"/>
  <c r="R36" i="9"/>
  <c r="P36" i="9"/>
  <c r="L36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F33" i="9"/>
  <c r="AP31" i="9"/>
  <c r="AN31" i="9"/>
  <c r="AL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F30" i="9"/>
  <c r="AP28" i="9"/>
  <c r="AN28" i="9"/>
  <c r="AJ28" i="9"/>
  <c r="AH28" i="9"/>
  <c r="AD28" i="9"/>
  <c r="AB28" i="9"/>
  <c r="V28" i="9"/>
  <c r="T28" i="9"/>
  <c r="R28" i="9"/>
  <c r="P28" i="9"/>
  <c r="N28" i="9"/>
  <c r="J28" i="9"/>
  <c r="H28" i="9"/>
  <c r="H166" i="9" s="1"/>
  <c r="AN27" i="9"/>
  <c r="AJ27" i="9"/>
  <c r="AH27" i="9"/>
  <c r="AD27" i="9"/>
  <c r="AB27" i="9"/>
  <c r="X27" i="9"/>
  <c r="T27" i="9"/>
  <c r="R27" i="9"/>
  <c r="P27" i="9"/>
  <c r="L27" i="9"/>
  <c r="J27" i="9"/>
  <c r="AP26" i="9"/>
  <c r="AN26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AP25" i="9"/>
  <c r="AN25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F24" i="9"/>
  <c r="AP22" i="9"/>
  <c r="AN22" i="9"/>
  <c r="AJ22" i="9"/>
  <c r="AH22" i="9"/>
  <c r="AD22" i="9"/>
  <c r="AB22" i="9"/>
  <c r="V22" i="9"/>
  <c r="T22" i="9"/>
  <c r="R22" i="9"/>
  <c r="P22" i="9"/>
  <c r="N22" i="9"/>
  <c r="J22" i="9"/>
  <c r="AN21" i="9"/>
  <c r="AJ21" i="9"/>
  <c r="AH21" i="9"/>
  <c r="AD21" i="9"/>
  <c r="AB21" i="9"/>
  <c r="V21" i="9"/>
  <c r="R21" i="9"/>
  <c r="P21" i="9"/>
  <c r="N21" i="9"/>
  <c r="AP20" i="9"/>
  <c r="AN20" i="9"/>
  <c r="AJ20" i="9"/>
  <c r="AH20" i="9"/>
  <c r="AF20" i="9"/>
  <c r="AD20" i="9"/>
  <c r="AB20" i="9"/>
  <c r="V20" i="9"/>
  <c r="T20" i="9"/>
  <c r="R20" i="9"/>
  <c r="P20" i="9"/>
  <c r="N20" i="9"/>
  <c r="L20" i="9"/>
  <c r="AP19" i="9"/>
  <c r="AN19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F18" i="9"/>
  <c r="AP16" i="9"/>
  <c r="AN16" i="9"/>
  <c r="AJ16" i="9"/>
  <c r="AH16" i="9"/>
  <c r="AD16" i="9"/>
  <c r="AB16" i="9"/>
  <c r="V16" i="9"/>
  <c r="T16" i="9"/>
  <c r="R16" i="9"/>
  <c r="P16" i="9"/>
  <c r="N16" i="9"/>
  <c r="J16" i="9"/>
  <c r="AP15" i="9"/>
  <c r="AL15" i="9"/>
  <c r="AJ15" i="9"/>
  <c r="AH15" i="9"/>
  <c r="AD15" i="9"/>
  <c r="AB15" i="9"/>
  <c r="Z15" i="9"/>
  <c r="V15" i="9"/>
  <c r="T15" i="9"/>
  <c r="R15" i="9"/>
  <c r="N15" i="9"/>
  <c r="L15" i="9"/>
  <c r="AP13" i="9"/>
  <c r="AN13" i="9"/>
  <c r="AJ13" i="9"/>
  <c r="AH13" i="9"/>
  <c r="AD13" i="9"/>
  <c r="AB13" i="9"/>
  <c r="T13" i="9"/>
  <c r="V13" i="9" s="1"/>
  <c r="R13" i="9"/>
  <c r="P13" i="9"/>
  <c r="N13" i="9"/>
  <c r="J13" i="9"/>
  <c r="AP12" i="9"/>
  <c r="AL12" i="9"/>
  <c r="AJ12" i="9"/>
  <c r="AH12" i="9"/>
  <c r="AD12" i="9"/>
  <c r="AB12" i="9"/>
  <c r="Z12" i="9"/>
  <c r="V12" i="9"/>
  <c r="T12" i="9"/>
  <c r="R12" i="9"/>
  <c r="N12" i="9"/>
  <c r="L12" i="9"/>
  <c r="J12" i="9"/>
  <c r="AP11" i="9"/>
  <c r="AN11" i="9"/>
  <c r="AL11" i="9"/>
  <c r="AJ11" i="9"/>
  <c r="AH11" i="9"/>
  <c r="AF11" i="9"/>
  <c r="AD11" i="9"/>
  <c r="AB11" i="9"/>
  <c r="Z11" i="9"/>
  <c r="X11" i="9"/>
  <c r="V11" i="9"/>
  <c r="T11" i="9"/>
  <c r="R11" i="9"/>
  <c r="P11" i="9"/>
  <c r="N11" i="9"/>
  <c r="L11" i="9"/>
  <c r="AP10" i="9"/>
  <c r="AN10" i="9"/>
  <c r="AL10" i="9"/>
  <c r="AJ10" i="9"/>
  <c r="AH10" i="9"/>
  <c r="AF10" i="9"/>
  <c r="AD10" i="9"/>
  <c r="AB10" i="9"/>
  <c r="Z10" i="9"/>
  <c r="X10" i="9"/>
  <c r="V10" i="9"/>
  <c r="T10" i="9"/>
  <c r="R10" i="9"/>
  <c r="P10" i="9"/>
  <c r="N10" i="9"/>
  <c r="L10" i="9"/>
  <c r="AP8" i="9"/>
  <c r="AN8" i="9"/>
  <c r="AN166" i="9" s="1"/>
  <c r="AJ8" i="9"/>
  <c r="AJ166" i="9" s="1"/>
  <c r="AH8" i="9"/>
  <c r="AD8" i="9"/>
  <c r="AB8" i="9"/>
  <c r="V8" i="9"/>
  <c r="T8" i="9"/>
  <c r="R8" i="9"/>
  <c r="P8" i="9"/>
  <c r="N8" i="9"/>
  <c r="N166" i="9" s="1"/>
  <c r="J8" i="9"/>
  <c r="AN7" i="9"/>
  <c r="AL7" i="9"/>
  <c r="AJ7" i="9"/>
  <c r="AF7" i="9"/>
  <c r="AD7" i="9"/>
  <c r="AB7" i="9"/>
  <c r="V7" i="9"/>
  <c r="T7" i="9"/>
  <c r="R7" i="9"/>
  <c r="N7" i="9"/>
  <c r="L7" i="9"/>
  <c r="AP6" i="9"/>
  <c r="AN6" i="9"/>
  <c r="AL6" i="9"/>
  <c r="AJ6" i="9"/>
  <c r="AH6" i="9"/>
  <c r="AF6" i="9"/>
  <c r="AD6" i="9"/>
  <c r="AB6" i="9"/>
  <c r="X6" i="9"/>
  <c r="V6" i="9"/>
  <c r="T6" i="9"/>
  <c r="R6" i="9"/>
  <c r="P6" i="9"/>
  <c r="N6" i="9"/>
  <c r="L6" i="9"/>
  <c r="AP5" i="9"/>
  <c r="AP163" i="9" s="1"/>
  <c r="AN5" i="9"/>
  <c r="AN163" i="9" s="1"/>
  <c r="AL5" i="9"/>
  <c r="AJ5" i="9"/>
  <c r="AH5" i="9"/>
  <c r="AF5" i="9"/>
  <c r="AD5" i="9"/>
  <c r="AB5" i="9"/>
  <c r="X5" i="9"/>
  <c r="X163" i="9" s="1"/>
  <c r="V5" i="9"/>
  <c r="T5" i="9"/>
  <c r="R5" i="9"/>
  <c r="P5" i="9"/>
  <c r="P163" i="9" s="1"/>
  <c r="N5" i="9"/>
  <c r="L5" i="9"/>
  <c r="F4" i="9"/>
  <c r="N15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K10" i="8"/>
  <c r="K9" i="8"/>
  <c r="K8" i="8"/>
  <c r="K7" i="8"/>
  <c r="K6" i="8"/>
  <c r="E15" i="5"/>
  <c r="E17" i="5" s="1"/>
  <c r="E9" i="5"/>
  <c r="E5" i="5"/>
  <c r="V166" i="9" l="1"/>
  <c r="F162" i="9"/>
  <c r="X56" i="9" s="1"/>
  <c r="P166" i="9"/>
  <c r="AB166" i="9"/>
  <c r="V4" i="9"/>
  <c r="AJ18" i="9"/>
  <c r="Z30" i="9"/>
  <c r="AF126" i="9"/>
  <c r="AB126" i="9"/>
  <c r="AD126" i="9"/>
  <c r="N163" i="9"/>
  <c r="V163" i="9"/>
  <c r="AH164" i="9"/>
  <c r="J166" i="9"/>
  <c r="T166" i="9"/>
  <c r="AH166" i="9"/>
  <c r="R18" i="9"/>
  <c r="AF24" i="9"/>
  <c r="AD24" i="9"/>
  <c r="AN30" i="9"/>
  <c r="P39" i="9"/>
  <c r="N39" i="9"/>
  <c r="P48" i="9"/>
  <c r="N48" i="9"/>
  <c r="V56" i="9"/>
  <c r="T56" i="9"/>
  <c r="AP148" i="9"/>
  <c r="AF148" i="9"/>
  <c r="P148" i="9"/>
  <c r="AF134" i="9"/>
  <c r="R134" i="9"/>
  <c r="J134" i="9"/>
  <c r="AD129" i="9"/>
  <c r="T129" i="9"/>
  <c r="L129" i="9"/>
  <c r="AD123" i="9"/>
  <c r="N123" i="9"/>
  <c r="AP117" i="9"/>
  <c r="AH117" i="9"/>
  <c r="Z117" i="9"/>
  <c r="R117" i="9"/>
  <c r="AD108" i="9"/>
  <c r="P108" i="9"/>
  <c r="AJ148" i="9"/>
  <c r="X148" i="9"/>
  <c r="AH134" i="9"/>
  <c r="P134" i="9"/>
  <c r="AF129" i="9"/>
  <c r="R129" i="9"/>
  <c r="AB123" i="9"/>
  <c r="AF117" i="9"/>
  <c r="V117" i="9"/>
  <c r="L117" i="9"/>
  <c r="AF108" i="9"/>
  <c r="N108" i="9"/>
  <c r="AH100" i="9"/>
  <c r="X100" i="9"/>
  <c r="P100" i="9"/>
  <c r="AH88" i="9"/>
  <c r="X88" i="9"/>
  <c r="P88" i="9"/>
  <c r="AN85" i="9"/>
  <c r="AF85" i="9"/>
  <c r="X85" i="9"/>
  <c r="P85" i="9"/>
  <c r="AN77" i="9"/>
  <c r="AF77" i="9"/>
  <c r="X77" i="9"/>
  <c r="P77" i="9"/>
  <c r="L163" i="9"/>
  <c r="AD163" i="9"/>
  <c r="AL163" i="9"/>
  <c r="V164" i="9"/>
  <c r="P7" i="9"/>
  <c r="X7" i="9"/>
  <c r="X165" i="9" s="1"/>
  <c r="AH7" i="9"/>
  <c r="AP7" i="9"/>
  <c r="R166" i="9"/>
  <c r="AD166" i="9"/>
  <c r="AP166" i="9"/>
  <c r="P12" i="9"/>
  <c r="X12" i="9"/>
  <c r="AF12" i="9"/>
  <c r="AF165" i="9" s="1"/>
  <c r="AN12" i="9"/>
  <c r="AN165" i="9" s="1"/>
  <c r="P15" i="9"/>
  <c r="X15" i="9"/>
  <c r="AF15" i="9"/>
  <c r="AN15" i="9"/>
  <c r="L21" i="9"/>
  <c r="T21" i="9"/>
  <c r="T165" i="9" s="1"/>
  <c r="AF21" i="9"/>
  <c r="AP21" i="9"/>
  <c r="N27" i="9"/>
  <c r="N165" i="9" s="1"/>
  <c r="V27" i="9"/>
  <c r="V165" i="9" s="1"/>
  <c r="AF27" i="9"/>
  <c r="AP27" i="9"/>
  <c r="N36" i="9"/>
  <c r="V36" i="9"/>
  <c r="AF36" i="9"/>
  <c r="N42" i="9"/>
  <c r="V42" i="9"/>
  <c r="AF42" i="9"/>
  <c r="AN42" i="9"/>
  <c r="N45" i="9"/>
  <c r="V45" i="9"/>
  <c r="AD45" i="9"/>
  <c r="AD165" i="9" s="1"/>
  <c r="AL45" i="9"/>
  <c r="AL165" i="9" s="1"/>
  <c r="N51" i="9"/>
  <c r="V51" i="9"/>
  <c r="AH51" i="9"/>
  <c r="J53" i="9"/>
  <c r="J165" i="9" s="1"/>
  <c r="R53" i="9"/>
  <c r="R165" i="9" s="1"/>
  <c r="AB53" i="9"/>
  <c r="AJ53" i="9"/>
  <c r="R67" i="9"/>
  <c r="Z67" i="9"/>
  <c r="AH67" i="9"/>
  <c r="L72" i="9"/>
  <c r="T72" i="9"/>
  <c r="AB72" i="9"/>
  <c r="AJ72" i="9"/>
  <c r="J77" i="9"/>
  <c r="T77" i="9"/>
  <c r="AD77" i="9"/>
  <c r="AP77" i="9"/>
  <c r="T85" i="9"/>
  <c r="AD85" i="9"/>
  <c r="AP85" i="9"/>
  <c r="T88" i="9"/>
  <c r="AF88" i="9"/>
  <c r="AJ97" i="9"/>
  <c r="N100" i="9"/>
  <c r="AB100" i="9"/>
  <c r="AN100" i="9"/>
  <c r="T108" i="9"/>
  <c r="X117" i="9"/>
  <c r="AL117" i="9"/>
  <c r="P123" i="9"/>
  <c r="AJ123" i="9"/>
  <c r="X129" i="9"/>
  <c r="AB134" i="9"/>
  <c r="AB148" i="9"/>
  <c r="P42" i="9"/>
  <c r="Z42" i="9"/>
  <c r="Z165" i="9" s="1"/>
  <c r="AH42" i="9"/>
  <c r="AP42" i="9"/>
  <c r="P45" i="9"/>
  <c r="X45" i="9"/>
  <c r="AF45" i="9"/>
  <c r="AN45" i="9"/>
  <c r="P51" i="9"/>
  <c r="AB51" i="9"/>
  <c r="AB165" i="9" s="1"/>
  <c r="AJ51" i="9"/>
  <c r="AJ165" i="9" s="1"/>
  <c r="L53" i="9"/>
  <c r="T53" i="9"/>
  <c r="AD53" i="9"/>
  <c r="AN53" i="9"/>
  <c r="L67" i="9"/>
  <c r="T67" i="9"/>
  <c r="AB67" i="9"/>
  <c r="AJ67" i="9"/>
  <c r="N72" i="9"/>
  <c r="V72" i="9"/>
  <c r="AD72" i="9"/>
  <c r="AL72" i="9"/>
  <c r="L77" i="9"/>
  <c r="V77" i="9"/>
  <c r="AH77" i="9"/>
  <c r="L85" i="9"/>
  <c r="V85" i="9"/>
  <c r="AH85" i="9"/>
  <c r="L88" i="9"/>
  <c r="L165" i="9" s="1"/>
  <c r="V88" i="9"/>
  <c r="AJ88" i="9"/>
  <c r="R100" i="9"/>
  <c r="AD100" i="9"/>
  <c r="AP100" i="9"/>
  <c r="V108" i="9"/>
  <c r="N117" i="9"/>
  <c r="AB117" i="9"/>
  <c r="AN117" i="9"/>
  <c r="X123" i="9"/>
  <c r="N129" i="9"/>
  <c r="AB129" i="9"/>
  <c r="L134" i="9"/>
  <c r="AD134" i="9"/>
  <c r="J148" i="9"/>
  <c r="AD148" i="9"/>
  <c r="AP153" i="9"/>
  <c r="AH153" i="9"/>
  <c r="Z153" i="9"/>
  <c r="R153" i="9"/>
  <c r="R164" i="9" s="1"/>
  <c r="AP147" i="9"/>
  <c r="AH147" i="9"/>
  <c r="X147" i="9"/>
  <c r="L147" i="9"/>
  <c r="AF133" i="9"/>
  <c r="T133" i="9"/>
  <c r="L133" i="9"/>
  <c r="AF128" i="9"/>
  <c r="X128" i="9"/>
  <c r="P128" i="9"/>
  <c r="AF122" i="9"/>
  <c r="P122" i="9"/>
  <c r="AH107" i="9"/>
  <c r="T107" i="9"/>
  <c r="L107" i="9"/>
  <c r="AP103" i="9"/>
  <c r="AP164" i="9" s="1"/>
  <c r="AF103" i="9"/>
  <c r="Z82" i="9"/>
  <c r="AH82" i="9"/>
  <c r="P84" i="9"/>
  <c r="P164" i="9" s="1"/>
  <c r="X84" i="9"/>
  <c r="X164" i="9" s="1"/>
  <c r="AF84" i="9"/>
  <c r="AF164" i="9" s="1"/>
  <c r="AN84" i="9"/>
  <c r="AN164" i="9" s="1"/>
  <c r="P99" i="9"/>
  <c r="X99" i="9"/>
  <c r="AF99" i="9"/>
  <c r="AN99" i="9"/>
  <c r="L103" i="9"/>
  <c r="L164" i="9" s="1"/>
  <c r="T103" i="9"/>
  <c r="T164" i="9" s="1"/>
  <c r="AD103" i="9"/>
  <c r="AD164" i="9" s="1"/>
  <c r="Z105" i="9"/>
  <c r="P105" i="9"/>
  <c r="N107" i="9"/>
  <c r="N164" i="9" s="1"/>
  <c r="AD107" i="9"/>
  <c r="P120" i="9"/>
  <c r="T120" i="9"/>
  <c r="X122" i="9"/>
  <c r="AJ122" i="9"/>
  <c r="AJ164" i="9" s="1"/>
  <c r="N128" i="9"/>
  <c r="Z128" i="9"/>
  <c r="Z164" i="9" s="1"/>
  <c r="AJ128" i="9"/>
  <c r="Z133" i="9"/>
  <c r="AJ133" i="9"/>
  <c r="N147" i="9"/>
  <c r="AD147" i="9"/>
  <c r="AN147" i="9"/>
  <c r="P153" i="9"/>
  <c r="AB153" i="9"/>
  <c r="AB164" i="9" s="1"/>
  <c r="AL153" i="9"/>
  <c r="AL164" i="9" s="1"/>
  <c r="T132" i="9"/>
  <c r="T163" i="9" s="1"/>
  <c r="AF132" i="9"/>
  <c r="AF163" i="9" s="1"/>
  <c r="R146" i="9"/>
  <c r="AB146" i="9"/>
  <c r="AB163" i="9" s="1"/>
  <c r="AJ146" i="9"/>
  <c r="AJ163" i="9" s="1"/>
  <c r="R152" i="9"/>
  <c r="R163" i="9" s="1"/>
  <c r="Z152" i="9"/>
  <c r="Z163" i="9" s="1"/>
  <c r="AH152" i="9"/>
  <c r="AH163" i="9" s="1"/>
  <c r="J4" i="9" l="1"/>
  <c r="V30" i="9"/>
  <c r="T18" i="9"/>
  <c r="R56" i="9"/>
  <c r="R39" i="9"/>
  <c r="T33" i="9"/>
  <c r="AL33" i="9"/>
  <c r="Z24" i="9"/>
  <c r="L18" i="9"/>
  <c r="N18" i="9"/>
  <c r="AP82" i="9"/>
  <c r="AD56" i="9"/>
  <c r="AF56" i="9"/>
  <c r="V48" i="9"/>
  <c r="X48" i="9"/>
  <c r="V39" i="9"/>
  <c r="Z39" i="9"/>
  <c r="AB30" i="9"/>
  <c r="T24" i="9"/>
  <c r="AN24" i="9"/>
  <c r="R126" i="9"/>
  <c r="AL126" i="9"/>
  <c r="T48" i="9"/>
  <c r="P30" i="9"/>
  <c r="Z18" i="9"/>
  <c r="L4" i="9"/>
  <c r="AP4" i="9"/>
  <c r="R4" i="9"/>
  <c r="AP30" i="9"/>
  <c r="AD30" i="9"/>
  <c r="AJ48" i="9"/>
  <c r="AH33" i="9"/>
  <c r="AB33" i="9"/>
  <c r="X30" i="9"/>
  <c r="N24" i="9"/>
  <c r="V18" i="9"/>
  <c r="V162" i="9" s="1"/>
  <c r="AP151" i="9"/>
  <c r="AF151" i="9"/>
  <c r="V151" i="9"/>
  <c r="N151" i="9"/>
  <c r="AP145" i="9"/>
  <c r="AH145" i="9"/>
  <c r="X145" i="9"/>
  <c r="P145" i="9"/>
  <c r="AJ151" i="9"/>
  <c r="X151" i="9"/>
  <c r="L151" i="9"/>
  <c r="AF145" i="9"/>
  <c r="T145" i="9"/>
  <c r="AP75" i="9"/>
  <c r="AH75" i="9"/>
  <c r="AB151" i="9"/>
  <c r="J151" i="9"/>
  <c r="AL145" i="9"/>
  <c r="V145" i="9"/>
  <c r="R120" i="9"/>
  <c r="AF105" i="9"/>
  <c r="N105" i="9"/>
  <c r="AH97" i="9"/>
  <c r="V97" i="9"/>
  <c r="L97" i="9"/>
  <c r="AJ82" i="9"/>
  <c r="X82" i="9"/>
  <c r="N82" i="9"/>
  <c r="AJ75" i="9"/>
  <c r="X75" i="9"/>
  <c r="P75" i="9"/>
  <c r="AP60" i="9"/>
  <c r="AH60" i="9"/>
  <c r="Z60" i="9"/>
  <c r="R60" i="9"/>
  <c r="AN151" i="9"/>
  <c r="T151" i="9"/>
  <c r="AJ145" i="9"/>
  <c r="R145" i="9"/>
  <c r="AF120" i="9"/>
  <c r="N120" i="9"/>
  <c r="AD105" i="9"/>
  <c r="L105" i="9"/>
  <c r="AF97" i="9"/>
  <c r="T97" i="9"/>
  <c r="AF82" i="9"/>
  <c r="V82" i="9"/>
  <c r="L82" i="9"/>
  <c r="AF75" i="9"/>
  <c r="V75" i="9"/>
  <c r="N75" i="9"/>
  <c r="AN60" i="9"/>
  <c r="AF60" i="9"/>
  <c r="X60" i="9"/>
  <c r="P60" i="9"/>
  <c r="AH151" i="9"/>
  <c r="R151" i="9"/>
  <c r="AD145" i="9"/>
  <c r="N145" i="9"/>
  <c r="L145" i="9"/>
  <c r="T126" i="9"/>
  <c r="AD97" i="9"/>
  <c r="AD82" i="9"/>
  <c r="AB75" i="9"/>
  <c r="AD60" i="9"/>
  <c r="N60" i="9"/>
  <c r="Z33" i="9"/>
  <c r="P33" i="9"/>
  <c r="AL4" i="9"/>
  <c r="X4" i="9"/>
  <c r="N4" i="9"/>
  <c r="AB145" i="9"/>
  <c r="X126" i="9"/>
  <c r="L120" i="9"/>
  <c r="R105" i="9"/>
  <c r="AN97" i="9"/>
  <c r="N97" i="9"/>
  <c r="AL82" i="9"/>
  <c r="P82" i="9"/>
  <c r="AD75" i="9"/>
  <c r="L75" i="9"/>
  <c r="AJ60" i="9"/>
  <c r="T60" i="9"/>
  <c r="AH56" i="9"/>
  <c r="P56" i="9"/>
  <c r="AD48" i="9"/>
  <c r="AD151" i="9"/>
  <c r="AD120" i="9"/>
  <c r="AL105" i="9"/>
  <c r="X97" i="9"/>
  <c r="AB82" i="9"/>
  <c r="AN75" i="9"/>
  <c r="T75" i="9"/>
  <c r="AB60" i="9"/>
  <c r="L60" i="9"/>
  <c r="X33" i="9"/>
  <c r="N33" i="9"/>
  <c r="L48" i="9"/>
  <c r="AD39" i="9"/>
  <c r="L39" i="9"/>
  <c r="AF33" i="9"/>
  <c r="V24" i="9"/>
  <c r="L24" i="9"/>
  <c r="AN4" i="9"/>
  <c r="AD4" i="9"/>
  <c r="P4" i="9"/>
  <c r="P151" i="9"/>
  <c r="AN145" i="9"/>
  <c r="AJ126" i="9"/>
  <c r="X120" i="9"/>
  <c r="V105" i="9"/>
  <c r="AP97" i="9"/>
  <c r="P97" i="9"/>
  <c r="AN82" i="9"/>
  <c r="T82" i="9"/>
  <c r="AL75" i="9"/>
  <c r="R75" i="9"/>
  <c r="AL60" i="9"/>
  <c r="V60" i="9"/>
  <c r="R33" i="9"/>
  <c r="AH24" i="9"/>
  <c r="AL39" i="9"/>
  <c r="AB120" i="9"/>
  <c r="AH105" i="9"/>
  <c r="AJ105" i="9"/>
  <c r="AB97" i="9"/>
  <c r="R82" i="9"/>
  <c r="P165" i="9"/>
  <c r="AH120" i="9"/>
  <c r="AJ120" i="9"/>
  <c r="T105" i="9"/>
  <c r="R97" i="9"/>
  <c r="AP165" i="9"/>
  <c r="AB56" i="9"/>
  <c r="AN56" i="9"/>
  <c r="AP56" i="9"/>
  <c r="AF48" i="9"/>
  <c r="AH48" i="9"/>
  <c r="AF39" i="9"/>
  <c r="AH39" i="9"/>
  <c r="R30" i="9"/>
  <c r="P24" i="9"/>
  <c r="AN18" i="9"/>
  <c r="AH126" i="9"/>
  <c r="N126" i="9"/>
  <c r="T39" i="9"/>
  <c r="AB24" i="9"/>
  <c r="P18" i="9"/>
  <c r="AF4" i="9"/>
  <c r="AB4" i="9"/>
  <c r="AF30" i="9"/>
  <c r="AL30" i="9"/>
  <c r="R48" i="9"/>
  <c r="V33" i="9"/>
  <c r="AJ33" i="9"/>
  <c r="L30" i="9"/>
  <c r="AH18" i="9"/>
  <c r="T30" i="9"/>
  <c r="AD18" i="9"/>
  <c r="AN48" i="9"/>
  <c r="AL24" i="9"/>
  <c r="AH165" i="9"/>
  <c r="L56" i="9"/>
  <c r="N56" i="9"/>
  <c r="AB48" i="9"/>
  <c r="AP48" i="9"/>
  <c r="AB39" i="9"/>
  <c r="AN39" i="9"/>
  <c r="AP39" i="9"/>
  <c r="AP24" i="9"/>
  <c r="X24" i="9"/>
  <c r="AB18" i="9"/>
  <c r="L126" i="9"/>
  <c r="P126" i="9"/>
  <c r="V126" i="9"/>
  <c r="AJ30" i="9"/>
  <c r="R24" i="9"/>
  <c r="AH4" i="9"/>
  <c r="T4" i="9"/>
  <c r="T162" i="9" s="1"/>
  <c r="AJ4" i="9"/>
  <c r="N30" i="9"/>
  <c r="AP18" i="9"/>
  <c r="AJ56" i="9"/>
  <c r="AJ39" i="9"/>
  <c r="L33" i="9"/>
  <c r="AD33" i="9"/>
  <c r="AJ24" i="9"/>
  <c r="X18" i="9"/>
  <c r="AF18" i="9"/>
  <c r="AL18" i="9"/>
  <c r="AH30" i="9"/>
  <c r="N162" i="9" l="1"/>
  <c r="R162" i="9"/>
  <c r="AH162" i="9"/>
  <c r="AB162" i="9"/>
  <c r="P162" i="9"/>
  <c r="X162" i="9"/>
  <c r="AP162" i="9"/>
  <c r="AF162" i="9"/>
  <c r="AD162" i="9"/>
  <c r="AL162" i="9"/>
  <c r="L162" i="9"/>
  <c r="AJ162" i="9"/>
  <c r="AN162" i="9"/>
  <c r="Z162" i="9"/>
  <c r="J162" i="9"/>
</calcChain>
</file>

<file path=xl/comments1.xml><?xml version="1.0" encoding="utf-8"?>
<comments xmlns="http://schemas.openxmlformats.org/spreadsheetml/2006/main">
  <authors>
    <author>Brittany Card</author>
  </authors>
  <commentList>
    <comment ref="H7" authorId="0" shapeId="0">
      <text>
        <r>
          <rPr>
            <sz val="12"/>
            <color theme="1"/>
            <rFont val="Calibri"/>
            <family val="2"/>
            <scheme val="minor"/>
          </rPr>
          <t>4 per cent increase compared to 2014</t>
        </r>
      </text>
    </comment>
  </commentList>
</comments>
</file>

<file path=xl/sharedStrings.xml><?xml version="1.0" encoding="utf-8"?>
<sst xmlns="http://schemas.openxmlformats.org/spreadsheetml/2006/main" count="1388" uniqueCount="652">
  <si>
    <t>Highlights</t>
  </si>
  <si>
    <t>The year in review - 2015</t>
  </si>
  <si>
    <t>Humanitarian assistance in 2015</t>
  </si>
  <si>
    <t>Overall funding, capacity and reporting</t>
  </si>
  <si>
    <t>Humanitarian needs – inter-agency appeals, funding and visibility</t>
  </si>
  <si>
    <t>Inter-agency appeal analysis; public awareness</t>
  </si>
  <si>
    <t>Humanitarian needs – sector funding</t>
  </si>
  <si>
    <t>Funding per sector; CERF contributions per sector</t>
  </si>
  <si>
    <t>Conflict in 2015</t>
  </si>
  <si>
    <t>Overall numbers of refugees, IDPs and asylum seekers; number of political conflicts; urban violence</t>
  </si>
  <si>
    <t>Natural disasters in 2015</t>
  </si>
  <si>
    <t>Overall trends in natural disasters; number of affected people; cost of disasters</t>
  </si>
  <si>
    <t>Global landscape: trends, challenges and opportunities</t>
  </si>
  <si>
    <t>Migration; global demographics; health; technology; gender-based violence; poverty; forced labour</t>
  </si>
  <si>
    <t>Regional perspectives</t>
  </si>
  <si>
    <t>Degrees of risk: subnational aid delivery in the Sahel</t>
  </si>
  <si>
    <t>Trends, challenges and opportunities</t>
  </si>
  <si>
    <t>A country in need</t>
  </si>
  <si>
    <t>Humanitarian action in conflict situations: debunking the myth</t>
  </si>
  <si>
    <t>Protecting civilians in armed conflict: Afghanistan</t>
  </si>
  <si>
    <t>Healthcare in emergencies</t>
  </si>
  <si>
    <t>Gender in humanitarian action</t>
  </si>
  <si>
    <t>Gender-based violence: a case study on Syria</t>
  </si>
  <si>
    <t>Leaving no one behind: disability in humanitarian action</t>
  </si>
  <si>
    <t>Localization: using data and technology for better contextual awareness</t>
  </si>
  <si>
    <t>Innovative instruments for humanitarian financing</t>
  </si>
  <si>
    <t>Financing local action</t>
  </si>
  <si>
    <t>The agenda for humanity</t>
  </si>
  <si>
    <t>To explore the report, visit www.unocha.org/datatrends2016</t>
  </si>
  <si>
    <t>World Humanitarian Data and Trends 2016 - full dataset</t>
  </si>
  <si>
    <t>Report - Table of contents</t>
  </si>
  <si>
    <t>Figure number in report</t>
  </si>
  <si>
    <t>Excel tab number</t>
  </si>
  <si>
    <t>a</t>
  </si>
  <si>
    <t>Affected people</t>
  </si>
  <si>
    <t>People affected by natural disasters</t>
  </si>
  <si>
    <t>103 million</t>
  </si>
  <si>
    <t>65.3 million</t>
  </si>
  <si>
    <t>People targeted by inter-agency appeals</t>
  </si>
  <si>
    <t>82.5 million</t>
  </si>
  <si>
    <t>Capacity</t>
  </si>
  <si>
    <t>Jobs advertised on ReliefWeb</t>
  </si>
  <si>
    <t>Organizations hiring through ReliefWeb</t>
  </si>
  <si>
    <t>Top three advertised job themes</t>
  </si>
  <si>
    <t>Health</t>
  </si>
  <si>
    <t>Coordination</t>
  </si>
  <si>
    <t>Protection and human rights</t>
  </si>
  <si>
    <t>Aid worker security incidents</t>
  </si>
  <si>
    <t>Aid workers affected by security incidents</t>
  </si>
  <si>
    <t>Global number of operational aid agencies</t>
  </si>
  <si>
    <t>Humanitarian organizations participating in inter-agency appeals</t>
  </si>
  <si>
    <t>Funding</t>
  </si>
  <si>
    <t xml:space="preserve">International humanitarian funding </t>
  </si>
  <si>
    <t>$28 billion</t>
  </si>
  <si>
    <t>OECD-DAC Donors</t>
  </si>
  <si>
    <t>$19.2 billion</t>
  </si>
  <si>
    <t>Non-DAC Donors</t>
  </si>
  <si>
    <t>$2.6 billion </t>
  </si>
  <si>
    <t>Private Donors</t>
  </si>
  <si>
    <t>$6.2 billion</t>
  </si>
  <si>
    <t>Requirements for consolidated appeals</t>
  </si>
  <si>
    <t>$19.3 billion</t>
  </si>
  <si>
    <t>Funding for consolidated appeals</t>
  </si>
  <si>
    <t>$10.7 billion</t>
  </si>
  <si>
    <t>Percent covered</t>
  </si>
  <si>
    <t>Unmet requirements</t>
  </si>
  <si>
    <t>$8.6 billion</t>
  </si>
  <si>
    <t>Sources: Aid Worker Security Database, ALNAP, EM-DAT CRED, FTS, OCHA, ReliefWeb, UNHCR</t>
  </si>
  <si>
    <t>People forcibly displaced by violence and conflict</t>
  </si>
  <si>
    <t>Funding trends</t>
  </si>
  <si>
    <t>Amount requested through inter-agency appeals (US$ billion)</t>
  </si>
  <si>
    <t>People targeted at mid-year (million)</t>
  </si>
  <si>
    <t>Sources: inter-agency appeal documents, FTS</t>
  </si>
  <si>
    <t>#value +amount +requested</t>
  </si>
  <si>
    <t>#targeted</t>
  </si>
  <si>
    <t>Individual spreadsheets contain Humanitarian Exchange Language standards (HXL, see http://hxlstandard.org)</t>
  </si>
  <si>
    <t>For detailed sourcing and technical notes per figure, please refer to the User's Guide included in the report.</t>
  </si>
  <si>
    <t>#amount +received +requested</t>
  </si>
  <si>
    <t>#donor</t>
  </si>
  <si>
    <t>#affected +refugee, +IDPs</t>
  </si>
  <si>
    <t>SRPs and RRPs</t>
  </si>
  <si>
    <t xml:space="preserve">Amount Requested (US$ million) </t>
  </si>
  <si>
    <t>Amount Funded (US$ million)</t>
  </si>
  <si>
    <t>Requirements met</t>
  </si>
  <si>
    <t>Targeted people (millions)</t>
  </si>
  <si>
    <t>Funding received per person (US$)</t>
  </si>
  <si>
    <t>Reports Published on ReliefWeb</t>
  </si>
  <si>
    <t>Country Page Visits</t>
  </si>
  <si>
    <t xml:space="preserve">Ratio of Reports:Visits </t>
  </si>
  <si>
    <t>Afghanistan</t>
  </si>
  <si>
    <t>1:7</t>
  </si>
  <si>
    <t xml:space="preserve">Burkina Faso </t>
  </si>
  <si>
    <t>1:5</t>
  </si>
  <si>
    <t xml:space="preserve">Cameroon </t>
  </si>
  <si>
    <t>1:6</t>
  </si>
  <si>
    <t xml:space="preserve">Central African Republic </t>
  </si>
  <si>
    <t>1:12</t>
  </si>
  <si>
    <t>Chad</t>
  </si>
  <si>
    <t>Democratic Republic of the Congo</t>
  </si>
  <si>
    <t>1:9</t>
  </si>
  <si>
    <t>Djibouti</t>
  </si>
  <si>
    <t>Democratic People's Republic of Korea</t>
  </si>
  <si>
    <t>N</t>
  </si>
  <si>
    <t>1:25</t>
  </si>
  <si>
    <t>Gambia</t>
  </si>
  <si>
    <t>1:4</t>
  </si>
  <si>
    <t>Iraq</t>
  </si>
  <si>
    <t>Libya</t>
  </si>
  <si>
    <t>Mali</t>
  </si>
  <si>
    <t>Mauritania</t>
  </si>
  <si>
    <t>Myanmar</t>
  </si>
  <si>
    <t>Nepal Earthquake Flash Appeal</t>
  </si>
  <si>
    <t>1:10</t>
  </si>
  <si>
    <t>Niger</t>
  </si>
  <si>
    <t>Nigeria</t>
  </si>
  <si>
    <t>occupied Palestinian territory</t>
  </si>
  <si>
    <t>Sahel Region</t>
  </si>
  <si>
    <t>Senegal</t>
  </si>
  <si>
    <t>Somalia</t>
  </si>
  <si>
    <t>1:23</t>
  </si>
  <si>
    <t>South Sudan</t>
  </si>
  <si>
    <t>1:21</t>
  </si>
  <si>
    <t>South Sudan Regional Refugee Response Plan (Ethiopia, Kenya, and Uganda)</t>
  </si>
  <si>
    <t>Sudan</t>
  </si>
  <si>
    <t>Syria Regional Refugee and Resilience Plan (3RP)</t>
  </si>
  <si>
    <t xml:space="preserve">Syria Response Plan </t>
  </si>
  <si>
    <t>Ukraine</t>
  </si>
  <si>
    <t>Yemen</t>
  </si>
  <si>
    <t>1:19</t>
  </si>
  <si>
    <t>#crisis</t>
  </si>
  <si>
    <t>#amount +requested</t>
  </si>
  <si>
    <t>#amount +received</t>
  </si>
  <si>
    <t>#amount +percentage</t>
  </si>
  <si>
    <t>#amount +capita</t>
  </si>
  <si>
    <t>#indicator</t>
  </si>
  <si>
    <t>#indicator +webpage</t>
  </si>
  <si>
    <t>#indicator +ratio</t>
  </si>
  <si>
    <t>#indicator +report</t>
  </si>
  <si>
    <t>Sources: FTS, UNHCR, Inter-agency appeal documents, ReliefWeb</t>
  </si>
  <si>
    <t>Total Requested 2015 (US$ million)</t>
  </si>
  <si>
    <t>Total Funded 2015 (US$ million)</t>
  </si>
  <si>
    <t>Percentage funded (total)</t>
  </si>
  <si>
    <t>CERF % of Total Funds 2015</t>
  </si>
  <si>
    <t>Agriculture</t>
  </si>
  <si>
    <t>Coordination and Support Services</t>
  </si>
  <si>
    <t>Economic Recovery and Infrastructure</t>
  </si>
  <si>
    <t>Education</t>
  </si>
  <si>
    <t>Food</t>
  </si>
  <si>
    <t>Mine Action</t>
  </si>
  <si>
    <t>Multi-Sector</t>
  </si>
  <si>
    <t>Protection/Human Rights/Rule of Law</t>
  </si>
  <si>
    <t>Safety and Security of Staff and Operations</t>
  </si>
  <si>
    <t>Sector Not Yet Specified</t>
  </si>
  <si>
    <t>Shelter and Non-Food Items</t>
  </si>
  <si>
    <t>Water and Sanitation</t>
  </si>
  <si>
    <t>Grand Total:</t>
  </si>
  <si>
    <t>Source: FTS, CERF</t>
  </si>
  <si>
    <t>Sector</t>
  </si>
  <si>
    <t>#sector</t>
  </si>
  <si>
    <t>#amount +funded</t>
  </si>
  <si>
    <t>#amount +funded +percentage</t>
  </si>
  <si>
    <t>CERF Funded 2015</t>
  </si>
  <si>
    <t>#amount +funded +CERF</t>
  </si>
  <si>
    <t>#amount +funded +percentage +CERF</t>
  </si>
  <si>
    <t>Number of people affected by conflict 2015</t>
  </si>
  <si>
    <t>Aylum-seekers</t>
  </si>
  <si>
    <t xml:space="preserve">3.2 million </t>
  </si>
  <si>
    <t>Internally Displaced Persons (IDPs)</t>
  </si>
  <si>
    <t>40.8 million</t>
  </si>
  <si>
    <t>Refugees</t>
  </si>
  <si>
    <t>21.3 million</t>
  </si>
  <si>
    <t>Number of individuals forcibly displaced because of persecution, conflict, generalized violence or human rights violations</t>
  </si>
  <si>
    <t>Top five countries by number of newly displaced people 2015</t>
  </si>
  <si>
    <t>2.2 million</t>
  </si>
  <si>
    <t>Syria</t>
  </si>
  <si>
    <t>1.3 million</t>
  </si>
  <si>
    <t>1.1 million</t>
  </si>
  <si>
    <t>0.9 million</t>
  </si>
  <si>
    <t>0.7 million</t>
  </si>
  <si>
    <t>Top five countries by total number of displaced people 2015</t>
  </si>
  <si>
    <t>7.6 million</t>
  </si>
  <si>
    <t>Colombia</t>
  </si>
  <si>
    <t>6.3 million</t>
  </si>
  <si>
    <t>3.3 million</t>
  </si>
  <si>
    <t>3.2 million</t>
  </si>
  <si>
    <t>2.5 million</t>
  </si>
  <si>
    <t>Top five refugee-producing countries</t>
  </si>
  <si>
    <t>4.9 million</t>
  </si>
  <si>
    <t>2.7 million</t>
  </si>
  <si>
    <t xml:space="preserve">Sudan </t>
  </si>
  <si>
    <t>Top five refugee-hosting countries</t>
  </si>
  <si>
    <t>Turkey</t>
  </si>
  <si>
    <t>Pakistan</t>
  </si>
  <si>
    <t>1.6 million</t>
  </si>
  <si>
    <t>Lebanon</t>
  </si>
  <si>
    <t>Iran</t>
  </si>
  <si>
    <t>Ethiopia</t>
  </si>
  <si>
    <t>Number of conflicts</t>
  </si>
  <si>
    <t>Political conflicts</t>
  </si>
  <si>
    <t>Violent crises</t>
  </si>
  <si>
    <t>Highly violent conflicts</t>
  </si>
  <si>
    <t>Economic impact of conflict and violence</t>
  </si>
  <si>
    <t xml:space="preserve">USD$ 13.6 trillion </t>
  </si>
  <si>
    <t>Internal security spending</t>
  </si>
  <si>
    <t>$4.2 trillion</t>
  </si>
  <si>
    <t>Losses from crime and interpersonal violence</t>
  </si>
  <si>
    <t>$2.5 trillion</t>
  </si>
  <si>
    <t>Losses from conflict</t>
  </si>
  <si>
    <t>$742 billion</t>
  </si>
  <si>
    <t>Military spending</t>
  </si>
  <si>
    <t>$6.2 trillion</t>
  </si>
  <si>
    <t>Source: Global Peace Index, IDMC, Heidelberg Institute for International Conflict Research, UNHCR</t>
  </si>
  <si>
    <t>#affected +IDP +refugee +asylumseeker</t>
  </si>
  <si>
    <t>#affected +IDP</t>
  </si>
  <si>
    <t>#country</t>
  </si>
  <si>
    <t>Number of natural disasters</t>
  </si>
  <si>
    <t>Number of countries affected</t>
  </si>
  <si>
    <t>Number of affected people</t>
  </si>
  <si>
    <t>102 million</t>
  </si>
  <si>
    <t>Total damage</t>
  </si>
  <si>
    <t>$90 billion</t>
  </si>
  <si>
    <t>Top five countries by number of people affected</t>
  </si>
  <si>
    <t>North Korea</t>
  </si>
  <si>
    <t>18 million</t>
  </si>
  <si>
    <t>India</t>
  </si>
  <si>
    <t>16.4 million</t>
  </si>
  <si>
    <t>Philippines</t>
  </si>
  <si>
    <t>10.2 million</t>
  </si>
  <si>
    <t>9 million</t>
  </si>
  <si>
    <t>Burkina Faso</t>
  </si>
  <si>
    <t>Nepal</t>
  </si>
  <si>
    <t>5.6 million</t>
  </si>
  <si>
    <t>Top five costliest disasters (US$ billions)</t>
  </si>
  <si>
    <t>Earthquake</t>
  </si>
  <si>
    <t>4.8 million</t>
  </si>
  <si>
    <t>China, Philippines</t>
  </si>
  <si>
    <t>Typhoon Mujigae</t>
  </si>
  <si>
    <t>3.5 million</t>
  </si>
  <si>
    <t>United States, Canada</t>
  </si>
  <si>
    <t>Winter storm</t>
  </si>
  <si>
    <t>2.8 million</t>
  </si>
  <si>
    <t>China, Taiwan</t>
  </si>
  <si>
    <t>Typhoon Soudelor</t>
  </si>
  <si>
    <t>United States</t>
  </si>
  <si>
    <t>Severe storms</t>
  </si>
  <si>
    <t>Occurance of Disaster Types</t>
  </si>
  <si>
    <t>Flood</t>
  </si>
  <si>
    <t>Storm</t>
  </si>
  <si>
    <t>Drought</t>
  </si>
  <si>
    <t>Types of disasters per region</t>
  </si>
  <si>
    <t>Africa</t>
  </si>
  <si>
    <t>Americas</t>
  </si>
  <si>
    <t>Asia</t>
  </si>
  <si>
    <t>Europe</t>
  </si>
  <si>
    <t>Oceania</t>
  </si>
  <si>
    <t>Number of disasters per region </t>
  </si>
  <si>
    <t>Source: EM-DAT CRED, MunichRE</t>
  </si>
  <si>
    <t>Number of people affected by natural disasters per region</t>
  </si>
  <si>
    <t>Cameroon</t>
  </si>
  <si>
    <t>Location</t>
  </si>
  <si>
    <t>Food Security</t>
  </si>
  <si>
    <t>Multi Sector for Refugees</t>
  </si>
  <si>
    <t>Nutrition</t>
  </si>
  <si>
    <t>Protection</t>
  </si>
  <si>
    <t>Water Sanitation &amp; Hygiene</t>
  </si>
  <si>
    <t>Total per admin region</t>
  </si>
  <si>
    <t>Adamaoua</t>
  </si>
  <si>
    <t>Centre</t>
  </si>
  <si>
    <t>Est</t>
  </si>
  <si>
    <t>Extreme Nord</t>
  </si>
  <si>
    <t>Nord</t>
  </si>
  <si>
    <t>Camp Coordination And Camp Management</t>
  </si>
  <si>
    <t>Early Recovery</t>
  </si>
  <si>
    <t>Logistics</t>
  </si>
  <si>
    <t>Total per region</t>
  </si>
  <si>
    <t>Barh El Gazel</t>
  </si>
  <si>
    <t>Batha</t>
  </si>
  <si>
    <t>Borkou</t>
  </si>
  <si>
    <t>Chari Baguirmi</t>
  </si>
  <si>
    <t>Ennedi Est</t>
  </si>
  <si>
    <t>Ennedi Ouest</t>
  </si>
  <si>
    <t>Guera</t>
  </si>
  <si>
    <t>Hadjer Lamis</t>
  </si>
  <si>
    <t>Kanem</t>
  </si>
  <si>
    <t>Lac</t>
  </si>
  <si>
    <t>Logone Occidental</t>
  </si>
  <si>
    <t>Logone Oriental</t>
  </si>
  <si>
    <t>Mandoul</t>
  </si>
  <si>
    <t>Mayo Kebbi Est</t>
  </si>
  <si>
    <t>Mayo Kebbi Ouest</t>
  </si>
  <si>
    <t>Moyen Chari</t>
  </si>
  <si>
    <t>NDjamena</t>
  </si>
  <si>
    <t>Ouadda</t>
  </si>
  <si>
    <t>Salamat</t>
  </si>
  <si>
    <t>Sila</t>
  </si>
  <si>
    <t>Tandjile</t>
  </si>
  <si>
    <t>Tibesti</t>
  </si>
  <si>
    <t>Wadi Fira</t>
  </si>
  <si>
    <t>#sector +project</t>
  </si>
  <si>
    <t>#adm1</t>
  </si>
  <si>
    <t>InfoRM Risk Index</t>
  </si>
  <si>
    <t>#indicator +Risk</t>
  </si>
  <si>
    <t>Cameroon - subnational risk and project locations</t>
  </si>
  <si>
    <t>Chad - subnational risk and project locations</t>
  </si>
  <si>
    <t>Sources: Inform, OCHA ROWCA, ORS</t>
  </si>
  <si>
    <t>Crisis with appeal lasting one year or more</t>
  </si>
  <si>
    <t>Year</t>
  </si>
  <si>
    <t xml:space="preserve">Amount Received (US$ million) </t>
  </si>
  <si>
    <t>People Targeted</t>
  </si>
  <si>
    <t xml:space="preserve">People in Need </t>
  </si>
  <si>
    <t xml:space="preserve">Number of Refugees </t>
  </si>
  <si>
    <t xml:space="preserve">Number of IDPs </t>
  </si>
  <si>
    <t>Literacy rate, youth (ages 15-24), gender parity index (GPI)</t>
  </si>
  <si>
    <t>WEIGHTED_\Literacy rate, youth (ages 15-24), gender parity index (GPI)</t>
  </si>
  <si>
    <t>Life expectancy at birth, total (years)</t>
  </si>
  <si>
    <t>WEIGHTED _Life expectancy at birth, total (years)</t>
  </si>
  <si>
    <t>Mortality rate, under-5 (per 1,000 live births)</t>
  </si>
  <si>
    <t>WEIGHTED_Mortality rate, under-5 (per 1,000 live births)</t>
  </si>
  <si>
    <t>Immunization, measles (% of children ages 12-23 months)</t>
  </si>
  <si>
    <t>WEIGHTED_Immunization, measles (% of children ages 12-23 months)</t>
  </si>
  <si>
    <t>Improved sanitation facilities (% of population with access)</t>
  </si>
  <si>
    <t>WEIGHTED_Improved sanitation facilities (% of population with access)</t>
  </si>
  <si>
    <t>Improved water source (% of population with access)</t>
  </si>
  <si>
    <t>WEIGHTED_Improved water source (% of population with access)</t>
  </si>
  <si>
    <t>GDP growth (annual %)</t>
  </si>
  <si>
    <t>WEIGHTED_GDP growth (annual %)</t>
  </si>
  <si>
    <t>Unemployment, total (% of total labor force) (modeled ILO estimate)</t>
  </si>
  <si>
    <t>WEIGHTED_Unemployment, total (% of total labor force) (modeled ILO estimate)</t>
  </si>
  <si>
    <t>Primary completion rate, total (% of relevant age group)</t>
  </si>
  <si>
    <t>WEIGHTED_Primary completion rate, total (% of relevant age group)</t>
  </si>
  <si>
    <t>Population density (people per sq. km of land area)</t>
  </si>
  <si>
    <t>WEIGHTED_Population density (people per sq. km of land area)</t>
  </si>
  <si>
    <t>Population growth (annual %)</t>
  </si>
  <si>
    <t>WEIGHTED_Population growth (annual %)</t>
  </si>
  <si>
    <t>Fertility rate, total (births per woman)</t>
  </si>
  <si>
    <t>WEIGHTED_Fertility rate, total (births per woman)</t>
  </si>
  <si>
    <t>Maternal mortality ratio (modeled estimate, per 100,000 live births)</t>
  </si>
  <si>
    <t>WEIGHTED_Maternal mortality ratio (modeled estimate, per 100,000 live births)</t>
  </si>
  <si>
    <t>Demand for family planning satisfied by any method (percentage)</t>
  </si>
  <si>
    <t>WEIGHTED_Demand for family planning satisfied by any method (percentage)</t>
  </si>
  <si>
    <t>School enrollment, primary (% gross)</t>
  </si>
  <si>
    <t>WEIGHTED_School enrollment, primary (% gross)</t>
  </si>
  <si>
    <t>Number of people undernourished (millions) (3-year average)</t>
  </si>
  <si>
    <t>WEIGHTED_Number of people undernourished (millions) (3-year average)</t>
  </si>
  <si>
    <t>Prevalence of undernourishment (%) (3-year average)</t>
  </si>
  <si>
    <t>WEIGHTED_Prevalence of undernourishment (%) (3-year average)</t>
  </si>
  <si>
    <t>#crisis +name</t>
  </si>
  <si>
    <t>#value +amount +received</t>
  </si>
  <si>
    <t xml:space="preserve">Afghanistan </t>
  </si>
  <si>
    <t>..</t>
  </si>
  <si>
    <t>Central African Republic</t>
  </si>
  <si>
    <t xml:space="preserve">Chad </t>
  </si>
  <si>
    <t>Cote D'Ivoire</t>
  </si>
  <si>
    <t>Democratic Republic of Congo</t>
  </si>
  <si>
    <t>…</t>
  </si>
  <si>
    <t>Haiti</t>
  </si>
  <si>
    <t xml:space="preserve">Iraq </t>
  </si>
  <si>
    <t xml:space="preserve">Kenya </t>
  </si>
  <si>
    <t xml:space="preserve">4 741,818,150 </t>
  </si>
  <si>
    <t xml:space="preserve">Liberia </t>
  </si>
  <si>
    <t xml:space="preserve">Mauritania </t>
  </si>
  <si>
    <t>Mongolia</t>
  </si>
  <si>
    <t>occupied Palestinian Territory</t>
  </si>
  <si>
    <t>Philippines Mindanao Action Plan</t>
  </si>
  <si>
    <t>Philippines Typhoon Haiyan</t>
  </si>
  <si>
    <t>Philippines Zamboaga Crisis</t>
  </si>
  <si>
    <t>Republic of Congo</t>
  </si>
  <si>
    <t>South Sudan Regional Refugee Response Plan</t>
  </si>
  <si>
    <t>Sahel Regional Plan</t>
  </si>
  <si>
    <t>Syria Regional Refugee and Resilience Plan</t>
  </si>
  <si>
    <t>West Africa</t>
  </si>
  <si>
    <t xml:space="preserve">Zimbabwe </t>
  </si>
  <si>
    <t>World</t>
  </si>
  <si>
    <t>Weighted averages or totals</t>
  </si>
  <si>
    <t>#inneed</t>
  </si>
  <si>
    <t>#affected +refugees</t>
  </si>
  <si>
    <t>#affected +IDPs</t>
  </si>
  <si>
    <t>#date</t>
  </si>
  <si>
    <r>
      <t> </t>
    </r>
    <r>
      <rPr>
        <b/>
        <sz val="8"/>
        <color rgb="FF000000"/>
        <rFont val="Arial"/>
        <family val="2"/>
      </rPr>
      <t>#indicator +lifeexpectancy +value +unweighted</t>
    </r>
  </si>
  <si>
    <r>
      <t> </t>
    </r>
    <r>
      <rPr>
        <b/>
        <sz val="8"/>
        <color rgb="FF000000"/>
        <rFont val="Arial"/>
        <family val="2"/>
      </rPr>
      <t>#indicator +lifeexpectancy +value +weighted</t>
    </r>
  </si>
  <si>
    <r>
      <t> </t>
    </r>
    <r>
      <rPr>
        <b/>
        <sz val="8"/>
        <color rgb="FF000000"/>
        <rFont val="Arial"/>
        <family val="2"/>
      </rPr>
      <t>#indicator +mortalityrate +value +weighted</t>
    </r>
  </si>
  <si>
    <r>
      <t> </t>
    </r>
    <r>
      <rPr>
        <b/>
        <sz val="8"/>
        <color rgb="FF000000"/>
        <rFont val="Arial"/>
        <family val="2"/>
      </rPr>
      <t>#indicator +mortalityrate +value +unweighted</t>
    </r>
  </si>
  <si>
    <r>
      <t> </t>
    </r>
    <r>
      <rPr>
        <b/>
        <sz val="8"/>
        <color rgb="FF000000"/>
        <rFont val="Arial"/>
        <family val="2"/>
      </rPr>
      <t>#indicator +immunization +value +weighted</t>
    </r>
  </si>
  <si>
    <r>
      <t> </t>
    </r>
    <r>
      <rPr>
        <b/>
        <sz val="8"/>
        <color rgb="FF000000"/>
        <rFont val="Arial"/>
        <family val="2"/>
      </rPr>
      <t>#indicator +immunization +value +unweighted</t>
    </r>
  </si>
  <si>
    <r>
      <t> </t>
    </r>
    <r>
      <rPr>
        <b/>
        <sz val="8"/>
        <color rgb="FF000000"/>
        <rFont val="Arial"/>
        <family val="2"/>
      </rPr>
      <t>#indicator +sanitation +value +weighted</t>
    </r>
  </si>
  <si>
    <r>
      <t> </t>
    </r>
    <r>
      <rPr>
        <b/>
        <sz val="8"/>
        <color rgb="FF000000"/>
        <rFont val="Arial"/>
        <family val="2"/>
      </rPr>
      <t>#indicator +sanitation +value +unweighted</t>
    </r>
  </si>
  <si>
    <r>
      <t> </t>
    </r>
    <r>
      <rPr>
        <b/>
        <sz val="8"/>
        <color rgb="FF000000"/>
        <rFont val="Arial"/>
        <family val="2"/>
      </rPr>
      <t>#indicator +watersource +value +weighted</t>
    </r>
  </si>
  <si>
    <r>
      <t> </t>
    </r>
    <r>
      <rPr>
        <b/>
        <sz val="8"/>
        <color rgb="FF000000"/>
        <rFont val="Arial"/>
        <family val="2"/>
      </rPr>
      <t>#indicator +watersource +value +unweighted</t>
    </r>
  </si>
  <si>
    <r>
      <t> </t>
    </r>
    <r>
      <rPr>
        <b/>
        <sz val="8"/>
        <color rgb="FF000000"/>
        <rFont val="Arial"/>
        <family val="2"/>
      </rPr>
      <t>#indicator +GDP +value +weighted</t>
    </r>
  </si>
  <si>
    <r>
      <t> </t>
    </r>
    <r>
      <rPr>
        <b/>
        <sz val="8"/>
        <color rgb="FF000000"/>
        <rFont val="Arial"/>
        <family val="2"/>
      </rPr>
      <t>#indicator +GDP +value +unweighted</t>
    </r>
  </si>
  <si>
    <r>
      <t> </t>
    </r>
    <r>
      <rPr>
        <b/>
        <sz val="8"/>
        <color rgb="FF000000"/>
        <rFont val="Arial"/>
        <family val="2"/>
      </rPr>
      <t>#indicator +literacyrate +value +unweighted</t>
    </r>
  </si>
  <si>
    <r>
      <t> </t>
    </r>
    <r>
      <rPr>
        <b/>
        <sz val="8"/>
        <color rgb="FF000000"/>
        <rFont val="Arial"/>
        <family val="2"/>
      </rPr>
      <t>#indicator +lliteracyrate +value +weighted</t>
    </r>
  </si>
  <si>
    <r>
      <t> </t>
    </r>
    <r>
      <rPr>
        <b/>
        <sz val="8"/>
        <color rgb="FF000000"/>
        <rFont val="Arial"/>
        <family val="2"/>
      </rPr>
      <t>#indicator +unemployment +value +unweighted</t>
    </r>
  </si>
  <si>
    <r>
      <t> </t>
    </r>
    <r>
      <rPr>
        <b/>
        <sz val="8"/>
        <color rgb="FF000000"/>
        <rFont val="Arial"/>
        <family val="2"/>
      </rPr>
      <t>#indicator +unemployment +value +weighted</t>
    </r>
  </si>
  <si>
    <r>
      <t> </t>
    </r>
    <r>
      <rPr>
        <b/>
        <sz val="8"/>
        <color rgb="FF000000"/>
        <rFont val="Arial"/>
        <family val="2"/>
      </rPr>
      <t>#indicator +primarycompletionrate +value +weighted</t>
    </r>
  </si>
  <si>
    <r>
      <t> </t>
    </r>
    <r>
      <rPr>
        <b/>
        <sz val="8"/>
        <color rgb="FF000000"/>
        <rFont val="Arial"/>
        <family val="2"/>
      </rPr>
      <t>#indicator +primarycompletionrate +value +unweighted</t>
    </r>
  </si>
  <si>
    <r>
      <t> </t>
    </r>
    <r>
      <rPr>
        <b/>
        <sz val="8"/>
        <color rgb="FF000000"/>
        <rFont val="Arial"/>
        <family val="2"/>
      </rPr>
      <t>#indicator +populationdensity +value +unweighted</t>
    </r>
  </si>
  <si>
    <r>
      <t> </t>
    </r>
    <r>
      <rPr>
        <b/>
        <sz val="8"/>
        <color rgb="FF000000"/>
        <rFont val="Arial"/>
        <family val="2"/>
      </rPr>
      <t>#indicator +populationdensity +value +weighted</t>
    </r>
  </si>
  <si>
    <r>
      <t> </t>
    </r>
    <r>
      <rPr>
        <b/>
        <sz val="8"/>
        <color rgb="FF000000"/>
        <rFont val="Arial"/>
        <family val="2"/>
      </rPr>
      <t>#indicator +populationgrowth +value +unweighted</t>
    </r>
  </si>
  <si>
    <r>
      <t> </t>
    </r>
    <r>
      <rPr>
        <b/>
        <sz val="8"/>
        <color rgb="FF000000"/>
        <rFont val="Arial"/>
        <family val="2"/>
      </rPr>
      <t>#indicator +populationgrowth +value +weighted</t>
    </r>
  </si>
  <si>
    <r>
      <t> </t>
    </r>
    <r>
      <rPr>
        <b/>
        <sz val="8"/>
        <color rgb="FF000000"/>
        <rFont val="Arial"/>
        <family val="2"/>
      </rPr>
      <t>#indicator +fertilityrate +value +unweighted</t>
    </r>
  </si>
  <si>
    <r>
      <t> </t>
    </r>
    <r>
      <rPr>
        <b/>
        <sz val="8"/>
        <color rgb="FF000000"/>
        <rFont val="Arial"/>
        <family val="2"/>
      </rPr>
      <t>#indicator +fertilityrate +value +weighted</t>
    </r>
  </si>
  <si>
    <r>
      <t> </t>
    </r>
    <r>
      <rPr>
        <b/>
        <sz val="8"/>
        <color rgb="FF000000"/>
        <rFont val="Arial"/>
        <family val="2"/>
      </rPr>
      <t>#indicator +maternalmortality +value +weighted</t>
    </r>
  </si>
  <si>
    <r>
      <t> </t>
    </r>
    <r>
      <rPr>
        <b/>
        <sz val="8"/>
        <color rgb="FF000000"/>
        <rFont val="Arial"/>
        <family val="2"/>
      </rPr>
      <t>#indicator +maternalmortality +value +unweighted</t>
    </r>
  </si>
  <si>
    <r>
      <t> </t>
    </r>
    <r>
      <rPr>
        <b/>
        <sz val="8"/>
        <color rgb="FF000000"/>
        <rFont val="Arial"/>
        <family val="2"/>
      </rPr>
      <t>#indicator +familyplanning +value +unweighted</t>
    </r>
  </si>
  <si>
    <r>
      <t> </t>
    </r>
    <r>
      <rPr>
        <b/>
        <sz val="8"/>
        <color rgb="FF000000"/>
        <rFont val="Arial"/>
        <family val="2"/>
      </rPr>
      <t>#indicator +familyplanning +value +weighted</t>
    </r>
  </si>
  <si>
    <r>
      <t> </t>
    </r>
    <r>
      <rPr>
        <b/>
        <sz val="8"/>
        <color rgb="FF000000"/>
        <rFont val="Arial"/>
        <family val="2"/>
      </rPr>
      <t>#indicator +schoolenrollment +value +unweighted</t>
    </r>
  </si>
  <si>
    <r>
      <t> </t>
    </r>
    <r>
      <rPr>
        <b/>
        <sz val="8"/>
        <color rgb="FF000000"/>
        <rFont val="Arial"/>
        <family val="2"/>
      </rPr>
      <t>#indicator +schoolenrollment +value +weighted</t>
    </r>
  </si>
  <si>
    <r>
      <t> </t>
    </r>
    <r>
      <rPr>
        <b/>
        <sz val="8"/>
        <color rgb="FF000000"/>
        <rFont val="Arial"/>
        <family val="2"/>
      </rPr>
      <t>#indicator +undernourished +value +unweighted</t>
    </r>
  </si>
  <si>
    <r>
      <t> </t>
    </r>
    <r>
      <rPr>
        <b/>
        <sz val="8"/>
        <color rgb="FF000000"/>
        <rFont val="Arial"/>
        <family val="2"/>
      </rPr>
      <t>#indicator +undernourished +value +weighted</t>
    </r>
  </si>
  <si>
    <r>
      <t> </t>
    </r>
    <r>
      <rPr>
        <b/>
        <sz val="8"/>
        <color rgb="FF000000"/>
        <rFont val="Arial"/>
        <family val="2"/>
      </rPr>
      <t>#indicator +prevalenceundernourishment +value +unweighted</t>
    </r>
  </si>
  <si>
    <r>
      <t> </t>
    </r>
    <r>
      <rPr>
        <b/>
        <sz val="8"/>
        <color rgb="FF000000"/>
        <rFont val="Arial"/>
        <family val="2"/>
      </rPr>
      <t>#indicator +prevalenceundernourishment +value +weighted</t>
    </r>
  </si>
  <si>
    <t>C</t>
  </si>
  <si>
    <t>Burkina Faso </t>
  </si>
  <si>
    <t>Cameroon </t>
  </si>
  <si>
    <t>Central African Republic </t>
  </si>
  <si>
    <t>Kenya</t>
  </si>
  <si>
    <t>Philippines (Typhoon Haiyan)</t>
  </si>
  <si>
    <t>Philippines (Zamboaga)</t>
  </si>
  <si>
    <t>Philippines (Mindanao Action Plan)</t>
  </si>
  <si>
    <t>Syria Humanitarian Assistance Response Plan (SHARP)</t>
  </si>
  <si>
    <t>Syria Regional Response Plan (RRP)</t>
  </si>
  <si>
    <t>Syria Response Plan </t>
  </si>
  <si>
    <t>Complex emergencies</t>
  </si>
  <si>
    <t>Natural disasters</t>
  </si>
  <si>
    <t>Total for all crises</t>
  </si>
  <si>
    <t>Percentage going to complex emergencies</t>
  </si>
  <si>
    <t>Cumulative charts 2013-2015</t>
  </si>
  <si>
    <t>Crisis type</t>
  </si>
  <si>
    <t>People targeted for assistance (millions)</t>
  </si>
  <si>
    <t>Funding requested (U$ millions)</t>
  </si>
  <si>
    <t>Funding received (U$ millions)</t>
  </si>
  <si>
    <t>Crisis name</t>
  </si>
  <si>
    <t>2013, crisis type (c=complex emergency, n=nat disaster)</t>
  </si>
  <si>
    <t>2014, crisis type (c=complex emergency, n=nat disaster)</t>
  </si>
  <si>
    <t>2015, crisis type (c=complex emergency, n=nat disaster)</t>
  </si>
  <si>
    <t>#crisis +type</t>
  </si>
  <si>
    <t>2013, Number of ppl targeted (millions)</t>
  </si>
  <si>
    <t>2013, Funding requested ($ millions)</t>
  </si>
  <si>
    <t>2013, Funding received ($ millions)</t>
  </si>
  <si>
    <t>2014, Number of ppl targeted (millions)</t>
  </si>
  <si>
    <t>2014, Funding requested ($ millions)</t>
  </si>
  <si>
    <t>2014, Funding received ($ millions)</t>
  </si>
  <si>
    <t>Number of crises</t>
  </si>
  <si>
    <t>Sources: FTS, inter-agency appeal documents</t>
  </si>
  <si>
    <t>Sources: FAO, FTS, inter-agency appeal documents, IDMC, OCHA, UN DESA, UNHCR, World Bank</t>
  </si>
  <si>
    <t>Civilian Casualities (Deaths and Injuries), 2009 to 2015</t>
  </si>
  <si>
    <t>Deaths</t>
  </si>
  <si>
    <t>Injuries</t>
  </si>
  <si>
    <t>Total</t>
  </si>
  <si>
    <t>Woman Deaths and Injuries, 2009 to 2015</t>
  </si>
  <si>
    <t>Child Deaths and Injuries, 2009 to 2015</t>
  </si>
  <si>
    <t>Casualties by type of attack (2015)</t>
  </si>
  <si>
    <t>Percentage</t>
  </si>
  <si>
    <t>Ground engagement</t>
  </si>
  <si>
    <t xml:space="preserve">Complex and suicide attacks </t>
  </si>
  <si>
    <t>Explosive remnants of war</t>
  </si>
  <si>
    <t>Air operations</t>
  </si>
  <si>
    <t>Other</t>
  </si>
  <si>
    <t>Improvised Explosive Devices</t>
  </si>
  <si>
    <t>Targeted and deliberate killings</t>
  </si>
  <si>
    <t>Total number of civilian casualites</t>
  </si>
  <si>
    <t>Aid worker security</t>
  </si>
  <si>
    <t>Number of incidents</t>
  </si>
  <si>
    <t>Total number of affected aid workers</t>
  </si>
  <si>
    <t>Aid workers killed</t>
  </si>
  <si>
    <t>Aid workers injured</t>
  </si>
  <si>
    <t>Number of Abductions</t>
  </si>
  <si>
    <t>Number of staff detained</t>
  </si>
  <si>
    <t>Sources: OCHA, UNAMA</t>
  </si>
  <si>
    <t>Asylum-seekers (millions)</t>
  </si>
  <si>
    <t>Refugees (millions)</t>
  </si>
  <si>
    <t>Conflict-induced IDPs (millions)</t>
  </si>
  <si>
    <t>Natural disaster-induced IDPs (millions)</t>
  </si>
  <si>
    <t>Migrants (millions)</t>
  </si>
  <si>
    <t>#affected</t>
  </si>
  <si>
    <t>Sources: DESA, IDMC, OCHA, UNHCR</t>
  </si>
  <si>
    <t>Number of people</t>
  </si>
  <si>
    <t>#Y2000</t>
  </si>
  <si>
    <t>#Y2009</t>
  </si>
  <si>
    <t>#Y2010</t>
  </si>
  <si>
    <t>#Y2011</t>
  </si>
  <si>
    <t>#Y2012</t>
  </si>
  <si>
    <t>#Y2013</t>
  </si>
  <si>
    <t>#Y2014</t>
  </si>
  <si>
    <t>#Y2015</t>
  </si>
  <si>
    <t>Link between IDPs, refugees and migrants</t>
  </si>
  <si>
    <t>Attacks</t>
  </si>
  <si>
    <t>Number of attacks on MSF and MSF-supported medical facilities</t>
  </si>
  <si>
    <t>Number MSF and MSF-supported medical facilities hit in attacks</t>
  </si>
  <si>
    <t>Guinea</t>
  </si>
  <si>
    <t>Syrian Arab Republic</t>
  </si>
  <si>
    <t>West Bank and Gaza Strip</t>
  </si>
  <si>
    <t>2015 Numbers and percentages of attacks by object</t>
  </si>
  <si>
    <t>Number of attacks</t>
  </si>
  <si>
    <t>Health care facility</t>
  </si>
  <si>
    <t>Health care provider</t>
  </si>
  <si>
    <t>Health care transport</t>
  </si>
  <si>
    <t>Health care recipient</t>
  </si>
  <si>
    <t>Health care entity</t>
  </si>
  <si>
    <t>Attacks on health care facilities, 2015 (WHO)</t>
  </si>
  <si>
    <t>Country</t>
  </si>
  <si>
    <t>#indicator +attack</t>
  </si>
  <si>
    <t>#affected +dead</t>
  </si>
  <si>
    <t>#affected +injured</t>
  </si>
  <si>
    <t>#indicator +attacks</t>
  </si>
  <si>
    <t>#indicator +facility</t>
  </si>
  <si>
    <t>#indicator +attack +percentage</t>
  </si>
  <si>
    <t>Object</t>
  </si>
  <si>
    <t>#indicator +object</t>
  </si>
  <si>
    <t>Main actors providing assistance according to persons with dsabilities</t>
  </si>
  <si>
    <t>Number of people living with a disability</t>
  </si>
  <si>
    <t>Over 1 billion</t>
  </si>
  <si>
    <t>Family</t>
  </si>
  <si>
    <t>Per cent of the world's population that live with a disability</t>
  </si>
  <si>
    <t>International NGOs</t>
  </si>
  <si>
    <t>Percentage of female population worldwide living with a disability</t>
  </si>
  <si>
    <t>Disabled people's organizations (DPO)</t>
  </si>
  <si>
    <t>Percentage of male population worldwide living with a disability</t>
  </si>
  <si>
    <t>Local NGOs</t>
  </si>
  <si>
    <t>Number of children living with a disability</t>
  </si>
  <si>
    <t>93 million</t>
  </si>
  <si>
    <t>UN agencies</t>
  </si>
  <si>
    <t>Local health services</t>
  </si>
  <si>
    <t>ICRC</t>
  </si>
  <si>
    <t>Government</t>
  </si>
  <si>
    <t>Host communities</t>
  </si>
  <si>
    <t>Disaspora communities</t>
  </si>
  <si>
    <t>Other local services</t>
  </si>
  <si>
    <t>Impact of crises on persons with disabilities</t>
  </si>
  <si>
    <t>Impact of a humanitarian crisis on social and economic enviromnet</t>
  </si>
  <si>
    <t>Percentage of people with disabilities reporting:</t>
  </si>
  <si>
    <t>Loss of income</t>
  </si>
  <si>
    <t>Psychological stress and/or disorientation</t>
  </si>
  <si>
    <t>Loss of shelters/home</t>
  </si>
  <si>
    <t>Diminished and/or loss of accessible enivronments</t>
  </si>
  <si>
    <t>Internal displacement</t>
  </si>
  <si>
    <t>Increased dependency on others due to loss of accessible environments</t>
  </si>
  <si>
    <t>Loss of relatives/family</t>
  </si>
  <si>
    <t>Abuse during flight/crisis</t>
  </si>
  <si>
    <t>Loss of support services</t>
  </si>
  <si>
    <t>Dimished and/or loss of access to medical treatment</t>
  </si>
  <si>
    <t>Loss of social assitance</t>
  </si>
  <si>
    <t>Damaged and/or loss of assistive devices</t>
  </si>
  <si>
    <t>Seeking asylum in a third country</t>
  </si>
  <si>
    <t>Loss of caregiver(s)</t>
  </si>
  <si>
    <t>Humanitarian response</t>
  </si>
  <si>
    <t>Gaps in access to services</t>
  </si>
  <si>
    <t>Percentage of people with disabilities declaring that the service was not available</t>
  </si>
  <si>
    <t>Conflict</t>
  </si>
  <si>
    <t>Natural disaster</t>
  </si>
  <si>
    <t>Food assistance</t>
  </si>
  <si>
    <t>Water, sanitation and hygiene</t>
  </si>
  <si>
    <t>Health Services</t>
  </si>
  <si>
    <t>Shelter</t>
  </si>
  <si>
    <t>Endorsing Stakeholders</t>
  </si>
  <si>
    <t>States</t>
  </si>
  <si>
    <t>Regional bodies</t>
  </si>
  <si>
    <t>UN Agencies</t>
  </si>
  <si>
    <t>International Organizations</t>
  </si>
  <si>
    <t>Networks</t>
  </si>
  <si>
    <t>NGOs</t>
  </si>
  <si>
    <t xml:space="preserve">Organizations representing persons with disabilities </t>
  </si>
  <si>
    <t>Charter on Inclusion of Persons with Disabilities in Humanitarian Action</t>
  </si>
  <si>
    <t>Direct physical impact (iminished and/or loss of mobility, hearing and/or sight, or amputation)</t>
  </si>
  <si>
    <t>Disabilities: a global picture</t>
  </si>
  <si>
    <t>Sources: Handicap International, UNHCR, Women’s Refugee Commission, World Bank</t>
  </si>
  <si>
    <t>In School, Both Parents</t>
  </si>
  <si>
    <t>In School, One Parent</t>
  </si>
  <si>
    <t>In School, No Parent</t>
  </si>
  <si>
    <t>In school, total</t>
  </si>
  <si>
    <t>Out of School, Both Parents</t>
  </si>
  <si>
    <t>Out of School, One Parent</t>
  </si>
  <si>
    <t>Out of School, No Parents</t>
  </si>
  <si>
    <t>Out of school, total</t>
  </si>
  <si>
    <t>Married, w Child</t>
  </si>
  <si>
    <t>Married, No Children</t>
  </si>
  <si>
    <t>Married, total</t>
  </si>
  <si>
    <t>Egypt</t>
  </si>
  <si>
    <t>South Sudan (2016)</t>
  </si>
  <si>
    <t>Transcending humanitarian-development divides</t>
  </si>
  <si>
    <t>Profi_x001F_ling adolescent girls for better programming</t>
  </si>
  <si>
    <t>Number of girls</t>
  </si>
  <si>
    <t>#population +girls +inschool +bothparents</t>
  </si>
  <si>
    <t>#population +girls +inschool +oneparent</t>
  </si>
  <si>
    <t>#population +girls +inschool +noparents</t>
  </si>
  <si>
    <t xml:space="preserve">#population +girls +inschool </t>
  </si>
  <si>
    <t>#population +girls +outofschool +bothparents</t>
  </si>
  <si>
    <t>#population +girls +outofschool +oneparent</t>
  </si>
  <si>
    <t>#population +girls +outofschool +noparents</t>
  </si>
  <si>
    <t>#population +girls +outofschool</t>
  </si>
  <si>
    <t>#population +girls +married +nochild</t>
  </si>
  <si>
    <t>#population +girls +married</t>
  </si>
  <si>
    <t>#population +girls +married +child</t>
  </si>
  <si>
    <t>GirlRoster output for South Sudan (2014)</t>
  </si>
  <si>
    <t>Unmarried</t>
  </si>
  <si>
    <t>Married</t>
  </si>
  <si>
    <t>Age Group</t>
  </si>
  <si>
    <t>In school</t>
  </si>
  <si>
    <t>Out of school</t>
  </si>
  <si>
    <t>Living with both parents</t>
  </si>
  <si>
    <t>Living with just one or neither parent</t>
  </si>
  <si>
    <t>Has a child</t>
  </si>
  <si>
    <t>No child</t>
  </si>
  <si>
    <t>6 to 9</t>
  </si>
  <si>
    <t>10 to 14</t>
  </si>
  <si>
    <t>15 to 17</t>
  </si>
  <si>
    <t>18 to 24</t>
  </si>
  <si>
    <t xml:space="preserve">Unknown </t>
  </si>
  <si>
    <t>#population +girl +age</t>
  </si>
  <si>
    <t>Source: Women's Refugee Commission, Population Council</t>
  </si>
  <si>
    <t>Type of partners</t>
  </si>
  <si>
    <t>Allocation received (US$ million)</t>
  </si>
  <si>
    <t>National NGO</t>
  </si>
  <si>
    <t>International NGO</t>
  </si>
  <si>
    <t>UN</t>
  </si>
  <si>
    <t>Red Cross/Red Crescent Movement</t>
  </si>
  <si>
    <t>Overview of CBPFs, 2015</t>
  </si>
  <si>
    <t>Overall allocation</t>
  </si>
  <si>
    <t>UN Agency</t>
  </si>
  <si>
    <t>Total funding</t>
  </si>
  <si>
    <t>Yemen Humanitarian Fund</t>
  </si>
  <si>
    <t>#indicator +partner</t>
  </si>
  <si>
    <t>District-level allocations</t>
  </si>
  <si>
    <t>Abyan</t>
  </si>
  <si>
    <t>Aden</t>
  </si>
  <si>
    <t>Al Bayda</t>
  </si>
  <si>
    <t>Al Dhale'e</t>
  </si>
  <si>
    <t>Al Hudaydah</t>
  </si>
  <si>
    <t>Al Jawf</t>
  </si>
  <si>
    <t>Al Maharah</t>
  </si>
  <si>
    <t>Al Mahwit</t>
  </si>
  <si>
    <t>Amanat Al Asimah</t>
  </si>
  <si>
    <t>Amran</t>
  </si>
  <si>
    <t>Dhamar</t>
  </si>
  <si>
    <t>Hadramaut</t>
  </si>
  <si>
    <t>Hajjah</t>
  </si>
  <si>
    <t>Ibb</t>
  </si>
  <si>
    <t>Lahj</t>
  </si>
  <si>
    <t>Marib</t>
  </si>
  <si>
    <t>Raymah</t>
  </si>
  <si>
    <t>Sa'ada</t>
  </si>
  <si>
    <t>Sana'a</t>
  </si>
  <si>
    <t>Shabwah</t>
  </si>
  <si>
    <t>Socotra</t>
  </si>
  <si>
    <t>Taizz</t>
  </si>
  <si>
    <t>Total projects</t>
  </si>
  <si>
    <t>Implementing partner</t>
  </si>
  <si>
    <t>#indicator +project</t>
  </si>
  <si>
    <t>Projects by governorate</t>
  </si>
  <si>
    <t>Source: OCHA-FCS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</si>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</sst>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_(* #,##0.0_);_(* \(#,##0.0\);_(* &quot;-&quot;??_);_(@_)"/>
    <numFmt numFmtId="168" formatCode="0.000"/>
    <numFmt numFmtId="169" formatCode="#,##0.0"/>
    <numFmt numFmtId="170" formatCode="#,##0.000_);\(#,##0.000\)"/>
    <numFmt numFmtId="171" formatCode="#,##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5B9BD5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8" fillId="0" borderId="0" applyBorder="0"/>
    <xf numFmtId="0" fontId="18" fillId="0" borderId="0"/>
    <xf numFmtId="0" fontId="1" fillId="0" borderId="0"/>
  </cellStyleXfs>
  <cellXfs count="216">
    <xf numFmtId="0" fontId="0" fillId="0" borderId="0" xfId="0"/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0" xfId="0" applyFont="1"/>
    <xf numFmtId="0" fontId="7" fillId="0" borderId="0" xfId="1"/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3" fontId="0" fillId="0" borderId="0" xfId="0" applyNumberFormat="1" applyFont="1"/>
    <xf numFmtId="0" fontId="9" fillId="0" borderId="0" xfId="0" applyFont="1" applyFill="1" applyAlignment="1">
      <alignment wrapText="1"/>
    </xf>
    <xf numFmtId="3" fontId="11" fillId="0" borderId="0" xfId="0" applyNumberFormat="1" applyFont="1" applyFill="1" applyAlignment="1">
      <alignment horizontal="left"/>
    </xf>
    <xf numFmtId="3" fontId="0" fillId="0" borderId="0" xfId="0" applyNumberFormat="1" applyFont="1" applyFill="1"/>
    <xf numFmtId="3" fontId="0" fillId="0" borderId="0" xfId="0" applyNumberFormat="1" applyFont="1" applyAlignme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2" fillId="4" borderId="9" xfId="0" applyFont="1" applyFill="1" applyBorder="1"/>
    <xf numFmtId="0" fontId="2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4" borderId="9" xfId="0" applyFill="1" applyBorder="1"/>
    <xf numFmtId="3" fontId="0" fillId="0" borderId="9" xfId="0" applyNumberForma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10" xfId="0" applyNumberFormat="1" applyFill="1" applyBorder="1"/>
    <xf numFmtId="0" fontId="0" fillId="4" borderId="10" xfId="0" applyFill="1" applyBorder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37" fontId="9" fillId="0" borderId="0" xfId="0" applyNumberFormat="1" applyFont="1" applyBorder="1" applyAlignment="1">
      <alignment vertical="top"/>
    </xf>
    <xf numFmtId="9" fontId="9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Border="1"/>
    <xf numFmtId="0" fontId="14" fillId="0" borderId="0" xfId="0" applyFont="1" applyBorder="1" applyAlignment="1">
      <alignment horizontal="center" vertical="center" wrapText="1"/>
    </xf>
    <xf numFmtId="0" fontId="6" fillId="0" borderId="0" xfId="0" applyFont="1"/>
    <xf numFmtId="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/>
    </xf>
    <xf numFmtId="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2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9" fontId="8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/>
    <xf numFmtId="0" fontId="0" fillId="0" borderId="0" xfId="0" applyFont="1" applyFill="1"/>
    <xf numFmtId="0" fontId="0" fillId="0" borderId="0" xfId="0" applyFont="1" applyFill="1" applyAlignment="1"/>
    <xf numFmtId="3" fontId="9" fillId="0" borderId="0" xfId="0" applyNumberFormat="1" applyFont="1"/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 applyAlignment="1"/>
    <xf numFmtId="0" fontId="15" fillId="0" borderId="0" xfId="0" applyFont="1" applyAlignment="1"/>
    <xf numFmtId="0" fontId="2" fillId="0" borderId="0" xfId="0" applyFont="1" applyAlignment="1">
      <alignment wrapText="1"/>
    </xf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6" borderId="12" xfId="0" applyFont="1" applyFill="1" applyBorder="1"/>
    <xf numFmtId="0" fontId="17" fillId="6" borderId="13" xfId="0" applyFont="1" applyFill="1" applyBorder="1" applyAlignment="1">
      <alignment wrapText="1"/>
    </xf>
    <xf numFmtId="0" fontId="17" fillId="6" borderId="12" xfId="0" applyFont="1" applyFill="1" applyBorder="1" applyAlignment="1">
      <alignment wrapText="1"/>
    </xf>
    <xf numFmtId="0" fontId="0" fillId="0" borderId="14" xfId="0" applyFont="1" applyBorder="1" applyAlignment="1">
      <alignment horizontal="left"/>
    </xf>
    <xf numFmtId="0" fontId="0" fillId="0" borderId="14" xfId="0" applyNumberFormat="1" applyFont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6" borderId="15" xfId="0" applyFont="1" applyFill="1" applyBorder="1"/>
    <xf numFmtId="0" fontId="17" fillId="6" borderId="0" xfId="0" applyFont="1" applyFill="1" applyBorder="1" applyAlignment="1">
      <alignment wrapText="1"/>
    </xf>
    <xf numFmtId="0" fontId="17" fillId="6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2" fillId="0" borderId="3" xfId="0" applyFont="1" applyBorder="1" applyAlignment="1">
      <alignment vertical="center"/>
    </xf>
    <xf numFmtId="165" fontId="1" fillId="0" borderId="0" xfId="2" applyNumberFormat="1" applyFont="1" applyBorder="1" applyAlignment="1">
      <alignment horizontal="center" vertical="center" wrapText="1"/>
    </xf>
    <xf numFmtId="1" fontId="1" fillId="0" borderId="0" xfId="2" applyNumberFormat="1" applyFont="1" applyBorder="1" applyAlignment="1">
      <alignment horizontal="right" vertical="center" wrapText="1"/>
    </xf>
    <xf numFmtId="0" fontId="1" fillId="0" borderId="0" xfId="3" applyFont="1" applyAlignment="1">
      <alignment wrapText="1"/>
    </xf>
    <xf numFmtId="166" fontId="1" fillId="0" borderId="0" xfId="3" applyNumberFormat="1" applyFont="1" applyAlignment="1">
      <alignment wrapText="1"/>
    </xf>
    <xf numFmtId="166" fontId="1" fillId="0" borderId="0" xfId="2" applyNumberFormat="1" applyFont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center" vertical="center" wrapText="1"/>
    </xf>
    <xf numFmtId="167" fontId="1" fillId="0" borderId="0" xfId="2" applyNumberFormat="1" applyFont="1" applyBorder="1" applyAlignment="1">
      <alignment horizontal="center" vertical="center" wrapText="1"/>
    </xf>
    <xf numFmtId="3" fontId="1" fillId="0" borderId="0" xfId="2" applyNumberFormat="1" applyFont="1" applyBorder="1" applyAlignment="1">
      <alignment horizontal="right" vertical="center" wrapText="1"/>
    </xf>
    <xf numFmtId="168" fontId="1" fillId="0" borderId="0" xfId="2" applyNumberFormat="1" applyFont="1" applyBorder="1" applyAlignment="1">
      <alignment horizontal="center" vertical="center" wrapText="1"/>
    </xf>
    <xf numFmtId="165" fontId="1" fillId="0" borderId="0" xfId="2" applyNumberFormat="1" applyFont="1" applyBorder="1" applyAlignment="1">
      <alignment wrapText="1"/>
    </xf>
    <xf numFmtId="0" fontId="1" fillId="0" borderId="0" xfId="2" applyNumberFormat="1" applyFont="1" applyBorder="1" applyAlignment="1">
      <alignment horizontal="right" vertical="center" wrapText="1"/>
    </xf>
    <xf numFmtId="0" fontId="18" fillId="0" borderId="0" xfId="3"/>
    <xf numFmtId="164" fontId="18" fillId="0" borderId="0" xfId="3" applyNumberFormat="1"/>
    <xf numFmtId="166" fontId="18" fillId="0" borderId="0" xfId="3" applyNumberFormat="1"/>
    <xf numFmtId="169" fontId="1" fillId="0" borderId="0" xfId="2" applyNumberFormat="1" applyFont="1" applyBorder="1" applyAlignment="1">
      <alignment horizontal="right" vertical="center" wrapText="1"/>
    </xf>
    <xf numFmtId="168" fontId="1" fillId="0" borderId="0" xfId="2" applyNumberFormat="1" applyFont="1" applyBorder="1" applyAlignment="1">
      <alignment horizontal="right" vertical="center" wrapText="1"/>
    </xf>
    <xf numFmtId="166" fontId="1" fillId="0" borderId="0" xfId="2" applyNumberFormat="1" applyFont="1" applyBorder="1" applyAlignment="1">
      <alignment horizontal="right" vertical="center" wrapText="1"/>
    </xf>
    <xf numFmtId="3" fontId="20" fillId="0" borderId="0" xfId="3" applyNumberFormat="1" applyFont="1" applyFill="1" applyBorder="1" applyAlignment="1">
      <alignment horizontal="right" vertical="top" wrapText="1"/>
    </xf>
    <xf numFmtId="0" fontId="18" fillId="0" borderId="0" xfId="3" applyNumberFormat="1"/>
    <xf numFmtId="3" fontId="19" fillId="0" borderId="0" xfId="2" applyNumberFormat="1" applyFont="1" applyFill="1" applyBorder="1" applyAlignment="1">
      <alignment horizontal="right" vertical="center" wrapText="1"/>
    </xf>
    <xf numFmtId="3" fontId="1" fillId="0" borderId="0" xfId="2" applyNumberFormat="1" applyFont="1" applyFill="1" applyBorder="1" applyAlignment="1">
      <alignment horizontal="right" vertical="center" wrapText="1"/>
    </xf>
    <xf numFmtId="166" fontId="19" fillId="0" borderId="0" xfId="2" applyNumberFormat="1" applyFont="1" applyFill="1" applyBorder="1" applyAlignment="1">
      <alignment horizontal="right" vertical="center" wrapText="1"/>
    </xf>
    <xf numFmtId="2" fontId="18" fillId="0" borderId="0" xfId="3" applyNumberFormat="1"/>
    <xf numFmtId="3" fontId="1" fillId="0" borderId="0" xfId="3" applyNumberFormat="1" applyFont="1" applyFill="1" applyBorder="1" applyAlignment="1">
      <alignment horizontal="right"/>
    </xf>
    <xf numFmtId="168" fontId="18" fillId="0" borderId="0" xfId="3" applyNumberFormat="1"/>
    <xf numFmtId="3" fontId="1" fillId="0" borderId="0" xfId="2" applyNumberFormat="1" applyFont="1" applyBorder="1" applyAlignment="1">
      <alignment horizontal="right" wrapText="1"/>
    </xf>
    <xf numFmtId="166" fontId="1" fillId="0" borderId="0" xfId="2" applyNumberFormat="1" applyFont="1" applyFill="1" applyBorder="1" applyAlignment="1">
      <alignment horizontal="right" vertical="center" wrapText="1"/>
    </xf>
    <xf numFmtId="3" fontId="1" fillId="0" borderId="0" xfId="3" applyNumberFormat="1" applyFont="1" applyBorder="1" applyAlignment="1">
      <alignment horizontal="right"/>
    </xf>
    <xf numFmtId="0" fontId="18" fillId="0" borderId="0" xfId="3" applyFill="1"/>
    <xf numFmtId="166" fontId="1" fillId="0" borderId="0" xfId="3" applyNumberFormat="1" applyFont="1" applyBorder="1" applyAlignment="1">
      <alignment horizontal="right"/>
    </xf>
    <xf numFmtId="168" fontId="18" fillId="0" borderId="0" xfId="3" applyNumberFormat="1" applyFill="1"/>
    <xf numFmtId="166" fontId="18" fillId="0" borderId="0" xfId="3" applyNumberFormat="1" applyFill="1"/>
    <xf numFmtId="3" fontId="21" fillId="0" borderId="0" xfId="3" applyNumberFormat="1" applyFont="1" applyBorder="1" applyAlignment="1">
      <alignment horizontal="right"/>
    </xf>
    <xf numFmtId="3" fontId="1" fillId="0" borderId="0" xfId="2" applyNumberFormat="1" applyFont="1" applyFill="1" applyBorder="1" applyAlignment="1">
      <alignment horizontal="right" wrapText="1"/>
    </xf>
    <xf numFmtId="165" fontId="1" fillId="0" borderId="0" xfId="2" applyNumberFormat="1" applyFont="1" applyBorder="1" applyAlignment="1">
      <alignment horizontal="right" vertical="center" wrapText="1"/>
    </xf>
    <xf numFmtId="166" fontId="1" fillId="0" borderId="0" xfId="3" applyNumberFormat="1" applyFont="1" applyFill="1" applyBorder="1" applyAlignment="1">
      <alignment horizontal="right"/>
    </xf>
    <xf numFmtId="165" fontId="1" fillId="0" borderId="0" xfId="2" applyNumberFormat="1" applyFont="1" applyFill="1" applyBorder="1" applyAlignment="1">
      <alignment wrapText="1"/>
    </xf>
    <xf numFmtId="3" fontId="1" fillId="7" borderId="0" xfId="2" applyNumberFormat="1" applyFont="1" applyFill="1" applyBorder="1" applyAlignment="1">
      <alignment horizontal="right" vertical="center" wrapText="1"/>
    </xf>
    <xf numFmtId="168" fontId="1" fillId="0" borderId="0" xfId="3" applyNumberFormat="1" applyFont="1" applyBorder="1" applyAlignment="1">
      <alignment horizontal="right"/>
    </xf>
    <xf numFmtId="168" fontId="1" fillId="0" borderId="0" xfId="2" applyNumberFormat="1" applyFont="1" applyFill="1" applyBorder="1" applyAlignment="1">
      <alignment horizontal="center" vertical="center" wrapText="1"/>
    </xf>
    <xf numFmtId="166" fontId="1" fillId="0" borderId="0" xfId="2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right"/>
    </xf>
    <xf numFmtId="166" fontId="20" fillId="0" borderId="0" xfId="3" applyNumberFormat="1" applyFont="1" applyFill="1" applyBorder="1" applyAlignment="1">
      <alignment horizontal="right" vertical="top" wrapText="1"/>
    </xf>
    <xf numFmtId="168" fontId="20" fillId="0" borderId="0" xfId="3" applyNumberFormat="1" applyFont="1" applyFill="1" applyBorder="1" applyAlignment="1">
      <alignment horizontal="right" vertical="top" wrapText="1"/>
    </xf>
    <xf numFmtId="165" fontId="1" fillId="7" borderId="0" xfId="2" applyNumberFormat="1" applyFont="1" applyFill="1" applyBorder="1" applyAlignment="1">
      <alignment horizontal="center" vertical="center" wrapText="1"/>
    </xf>
    <xf numFmtId="166" fontId="1" fillId="7" borderId="0" xfId="2" applyNumberFormat="1" applyFont="1" applyFill="1" applyBorder="1" applyAlignment="1">
      <alignment horizontal="center" vertical="center" wrapText="1"/>
    </xf>
    <xf numFmtId="166" fontId="1" fillId="7" borderId="0" xfId="2" applyNumberFormat="1" applyFont="1" applyFill="1" applyBorder="1" applyAlignment="1">
      <alignment horizontal="right" vertical="center" wrapText="1"/>
    </xf>
    <xf numFmtId="168" fontId="1" fillId="7" borderId="0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Border="1" applyAlignment="1">
      <alignment horizontal="center" vertical="center" wrapText="1"/>
    </xf>
    <xf numFmtId="168" fontId="1" fillId="0" borderId="0" xfId="2" applyNumberFormat="1" applyFont="1" applyBorder="1" applyAlignment="1">
      <alignment horizontal="right" wrapText="1"/>
    </xf>
    <xf numFmtId="166" fontId="1" fillId="0" borderId="0" xfId="2" applyNumberFormat="1" applyFont="1" applyBorder="1" applyAlignment="1">
      <alignment horizontal="right" wrapText="1"/>
    </xf>
    <xf numFmtId="170" fontId="1" fillId="0" borderId="0" xfId="2" applyNumberFormat="1" applyFont="1" applyBorder="1" applyAlignment="1">
      <alignment horizontal="center" vertical="center" wrapText="1"/>
    </xf>
    <xf numFmtId="165" fontId="1" fillId="0" borderId="16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center" vertical="center"/>
    </xf>
    <xf numFmtId="1" fontId="0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8" borderId="0" xfId="0" applyFill="1" applyAlignment="1">
      <alignment horizontal="right"/>
    </xf>
    <xf numFmtId="37" fontId="9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/>
    <xf numFmtId="169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0" xfId="4"/>
    <xf numFmtId="0" fontId="18" fillId="0" borderId="0" xfId="4" applyFont="1"/>
    <xf numFmtId="0" fontId="18" fillId="0" borderId="0" xfId="4" applyFont="1" applyAlignment="1">
      <alignment horizontal="right"/>
    </xf>
    <xf numFmtId="0" fontId="18" fillId="0" borderId="0" xfId="4" applyAlignment="1">
      <alignment wrapText="1"/>
    </xf>
    <xf numFmtId="3" fontId="18" fillId="0" borderId="0" xfId="4" applyNumberFormat="1"/>
    <xf numFmtId="9" fontId="18" fillId="0" borderId="0" xfId="4" applyNumberFormat="1"/>
    <xf numFmtId="171" fontId="18" fillId="0" borderId="0" xfId="4" applyNumberFormat="1"/>
    <xf numFmtId="0" fontId="23" fillId="0" borderId="0" xfId="4" applyFont="1" applyAlignment="1"/>
    <xf numFmtId="0" fontId="23" fillId="0" borderId="0" xfId="4" applyFont="1"/>
    <xf numFmtId="0" fontId="24" fillId="0" borderId="0" xfId="0" applyFont="1" applyAlignment="1"/>
    <xf numFmtId="0" fontId="25" fillId="0" borderId="0" xfId="0" applyFont="1"/>
    <xf numFmtId="0" fontId="23" fillId="0" borderId="0" xfId="0" applyFont="1" applyAlignment="1"/>
    <xf numFmtId="9" fontId="0" fillId="0" borderId="0" xfId="0" applyNumberFormat="1"/>
    <xf numFmtId="0" fontId="18" fillId="0" borderId="0" xfId="4" applyFill="1" applyAlignment="1">
      <alignment wrapText="1"/>
    </xf>
    <xf numFmtId="0" fontId="18" fillId="0" borderId="0" xfId="4" applyFill="1"/>
    <xf numFmtId="0" fontId="26" fillId="0" borderId="0" xfId="4" applyFont="1" applyAlignment="1">
      <alignment wrapText="1"/>
    </xf>
    <xf numFmtId="9" fontId="18" fillId="0" borderId="0" xfId="4" applyNumberFormat="1" applyFill="1"/>
    <xf numFmtId="0" fontId="18" fillId="0" borderId="0" xfId="4" applyAlignment="1"/>
    <xf numFmtId="0" fontId="18" fillId="0" borderId="0" xfId="4" applyFont="1" applyAlignment="1"/>
    <xf numFmtId="0" fontId="23" fillId="0" borderId="0" xfId="4" applyFont="1" applyAlignment="1">
      <alignment wrapText="1"/>
    </xf>
    <xf numFmtId="0" fontId="18" fillId="0" borderId="0" xfId="4" applyFont="1" applyAlignment="1">
      <alignment wrapText="1"/>
    </xf>
    <xf numFmtId="0" fontId="18" fillId="0" borderId="0" xfId="4" applyAlignment="1">
      <alignment vertical="top" wrapText="1"/>
    </xf>
    <xf numFmtId="0" fontId="18" fillId="0" borderId="0" xfId="4" applyFill="1" applyAlignment="1"/>
    <xf numFmtId="0" fontId="3" fillId="0" borderId="3" xfId="0" applyFont="1" applyBorder="1" applyAlignment="1">
      <alignment vertical="center"/>
    </xf>
    <xf numFmtId="0" fontId="4" fillId="0" borderId="0" xfId="0" applyFont="1"/>
    <xf numFmtId="0" fontId="0" fillId="0" borderId="16" xfId="0" applyBorder="1"/>
    <xf numFmtId="0" fontId="0" fillId="5" borderId="16" xfId="0" applyFill="1" applyBorder="1"/>
    <xf numFmtId="0" fontId="0" fillId="0" borderId="16" xfId="0" applyBorder="1" applyAlignment="1">
      <alignment wrapText="1"/>
    </xf>
    <xf numFmtId="0" fontId="0" fillId="5" borderId="16" xfId="0" applyFill="1" applyBorder="1" applyAlignment="1">
      <alignment wrapText="1"/>
    </xf>
    <xf numFmtId="16" fontId="0" fillId="0" borderId="16" xfId="0" applyNumberFormat="1" applyBorder="1"/>
    <xf numFmtId="0" fontId="0" fillId="7" borderId="16" xfId="0" applyFill="1" applyBorder="1"/>
    <xf numFmtId="0" fontId="0" fillId="0" borderId="16" xfId="0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7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0" fontId="7" fillId="0" borderId="4" xfId="1" applyBorder="1" applyAlignment="1">
      <alignment vertical="center" wrapText="1"/>
    </xf>
    <xf numFmtId="0" fontId="7" fillId="0" borderId="3" xfId="1" applyBorder="1" applyAlignment="1">
      <alignment vertical="center" wrapText="1"/>
    </xf>
    <xf numFmtId="0" fontId="23" fillId="0" borderId="0" xfId="4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5" borderId="16" xfId="0" applyFill="1" applyBorder="1" applyAlignment="1">
      <alignment horizontal="center"/>
    </xf>
  </cellXfs>
  <cellStyles count="6">
    <cellStyle name="Comma 2" xfId="2"/>
    <cellStyle name="Hyperlink" xfId="1" builtinId="8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People in need (millions)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21840"/>
        <c:axId val="337618704"/>
      </c:lineChart>
      <c:catAx>
        <c:axId val="33762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18704"/>
        <c:crosses val="autoZero"/>
        <c:auto val="1"/>
        <c:lblAlgn val="ctr"/>
        <c:lblOffset val="100"/>
        <c:noMultiLvlLbl val="0"/>
      </c:catAx>
      <c:valAx>
        <c:axId val="337618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3762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843643</xdr:colOff>
      <xdr:row>168</xdr:row>
      <xdr:rowOff>172811</xdr:rowOff>
    </xdr:from>
    <xdr:to>
      <xdr:col>10</xdr:col>
      <xdr:colOff>449035</xdr:colOff>
      <xdr:row>183</xdr:row>
      <xdr:rowOff>58511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ocha.org/datatrends2016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F10" sqref="F10"/>
    </sheetView>
  </sheetViews>
  <sheetFormatPr defaultRowHeight="14.4" x14ac:dyDescent="0.3"/>
  <cols>
    <col min="2" max="2" width="71.77734375" customWidth="1"/>
  </cols>
  <sheetData>
    <row r="1" spans="1:4" x14ac:dyDescent="0.3">
      <c r="A1" s="9" t="s">
        <v>29</v>
      </c>
    </row>
    <row r="2" spans="1:4" x14ac:dyDescent="0.3">
      <c r="A2" s="10" t="s">
        <v>28</v>
      </c>
    </row>
    <row r="3" spans="1:4" x14ac:dyDescent="0.3">
      <c r="A3" t="s">
        <v>76</v>
      </c>
    </row>
    <row r="4" spans="1:4" x14ac:dyDescent="0.3">
      <c r="A4" t="s">
        <v>75</v>
      </c>
    </row>
    <row r="5" spans="1:4" ht="15" thickBot="1" x14ac:dyDescent="0.35"/>
    <row r="6" spans="1:4" ht="43.8" thickBot="1" x14ac:dyDescent="0.35">
      <c r="B6" s="11" t="s">
        <v>30</v>
      </c>
      <c r="C6" s="12" t="s">
        <v>31</v>
      </c>
      <c r="D6" s="13" t="s">
        <v>32</v>
      </c>
    </row>
    <row r="7" spans="1:4" ht="15.6" thickTop="1" thickBot="1" x14ac:dyDescent="0.35">
      <c r="B7" s="209" t="s">
        <v>0</v>
      </c>
      <c r="C7" s="8"/>
      <c r="D7" s="8" t="s">
        <v>33</v>
      </c>
    </row>
    <row r="8" spans="1:4" ht="15.6" thickTop="1" thickBot="1" x14ac:dyDescent="0.35">
      <c r="B8" s="2" t="s">
        <v>1</v>
      </c>
      <c r="C8" s="8"/>
      <c r="D8" s="8"/>
    </row>
    <row r="9" spans="1:4" ht="15.6" thickTop="1" thickBot="1" x14ac:dyDescent="0.35">
      <c r="B9" s="209" t="s">
        <v>2</v>
      </c>
      <c r="C9" s="8">
        <v>1</v>
      </c>
      <c r="D9" s="8">
        <v>1</v>
      </c>
    </row>
    <row r="10" spans="1:4" ht="15.6" thickTop="1" thickBot="1" x14ac:dyDescent="0.35">
      <c r="B10" s="3" t="s">
        <v>3</v>
      </c>
      <c r="C10" s="8"/>
      <c r="D10" s="8"/>
    </row>
    <row r="11" spans="1:4" ht="15" thickBot="1" x14ac:dyDescent="0.35">
      <c r="B11" s="210" t="s">
        <v>4</v>
      </c>
      <c r="C11" s="8">
        <v>2</v>
      </c>
      <c r="D11" s="8">
        <v>2</v>
      </c>
    </row>
    <row r="12" spans="1:4" ht="15.6" thickTop="1" thickBot="1" x14ac:dyDescent="0.35">
      <c r="B12" s="3" t="s">
        <v>5</v>
      </c>
      <c r="C12" s="8"/>
      <c r="D12" s="8"/>
    </row>
    <row r="13" spans="1:4" ht="15" thickBot="1" x14ac:dyDescent="0.35">
      <c r="B13" s="210" t="s">
        <v>6</v>
      </c>
      <c r="C13" s="8">
        <v>3</v>
      </c>
      <c r="D13" s="8">
        <v>3</v>
      </c>
    </row>
    <row r="14" spans="1:4" ht="15.6" thickTop="1" thickBot="1" x14ac:dyDescent="0.35">
      <c r="B14" s="3" t="s">
        <v>7</v>
      </c>
      <c r="C14" s="8"/>
      <c r="D14" s="8"/>
    </row>
    <row r="15" spans="1:4" ht="15" thickBot="1" x14ac:dyDescent="0.35">
      <c r="B15" s="210" t="s">
        <v>8</v>
      </c>
      <c r="C15" s="8">
        <v>4</v>
      </c>
      <c r="D15" s="8">
        <v>4</v>
      </c>
    </row>
    <row r="16" spans="1:4" ht="30" thickTop="1" thickBot="1" x14ac:dyDescent="0.35">
      <c r="B16" s="3" t="s">
        <v>9</v>
      </c>
      <c r="C16" s="8"/>
      <c r="D16" s="8"/>
    </row>
    <row r="17" spans="2:4" ht="15" thickBot="1" x14ac:dyDescent="0.35">
      <c r="B17" s="210" t="s">
        <v>10</v>
      </c>
      <c r="C17" s="8">
        <v>5</v>
      </c>
      <c r="D17" s="8">
        <v>5</v>
      </c>
    </row>
    <row r="18" spans="2:4" ht="15.6" thickTop="1" thickBot="1" x14ac:dyDescent="0.35">
      <c r="B18" s="3" t="s">
        <v>11</v>
      </c>
      <c r="C18" s="204"/>
      <c r="D18" s="204"/>
    </row>
    <row r="19" spans="2:4" ht="15" thickBot="1" x14ac:dyDescent="0.35">
      <c r="B19" s="202" t="s">
        <v>12</v>
      </c>
      <c r="C19" s="205">
        <v>6</v>
      </c>
      <c r="D19" s="206" t="s">
        <v>651</v>
      </c>
    </row>
    <row r="20" spans="2:4" ht="29.4" thickBot="1" x14ac:dyDescent="0.35">
      <c r="B20" s="203" t="s">
        <v>13</v>
      </c>
      <c r="C20" s="207"/>
      <c r="D20" s="208"/>
    </row>
    <row r="21" spans="2:4" ht="15" thickBot="1" x14ac:dyDescent="0.35">
      <c r="B21" s="4" t="s">
        <v>14</v>
      </c>
      <c r="C21" s="8"/>
      <c r="D21" s="8"/>
    </row>
    <row r="22" spans="2:4" ht="15" thickBot="1" x14ac:dyDescent="0.35">
      <c r="B22" s="211" t="s">
        <v>15</v>
      </c>
      <c r="C22" s="8">
        <v>7</v>
      </c>
      <c r="D22" s="8" t="s">
        <v>651</v>
      </c>
    </row>
    <row r="23" spans="2:4" ht="15" thickBot="1" x14ac:dyDescent="0.35">
      <c r="B23" s="6" t="s">
        <v>16</v>
      </c>
      <c r="C23" s="8"/>
      <c r="D23" s="8"/>
    </row>
    <row r="24" spans="2:4" ht="15.6" thickTop="1" thickBot="1" x14ac:dyDescent="0.35">
      <c r="B24" s="209" t="s">
        <v>17</v>
      </c>
      <c r="C24" s="8">
        <v>8</v>
      </c>
      <c r="D24" s="8">
        <v>8</v>
      </c>
    </row>
    <row r="25" spans="2:4" ht="15.6" thickTop="1" thickBot="1" x14ac:dyDescent="0.35">
      <c r="B25" s="209" t="s">
        <v>18</v>
      </c>
      <c r="C25" s="8">
        <v>9</v>
      </c>
      <c r="D25" s="8">
        <v>9</v>
      </c>
    </row>
    <row r="26" spans="2:4" ht="15.6" thickTop="1" thickBot="1" x14ac:dyDescent="0.35">
      <c r="B26" s="209" t="s">
        <v>19</v>
      </c>
      <c r="C26" s="8">
        <v>10</v>
      </c>
      <c r="D26" s="8">
        <v>10</v>
      </c>
    </row>
    <row r="27" spans="2:4" ht="15.6" thickTop="1" thickBot="1" x14ac:dyDescent="0.35">
      <c r="B27" s="209" t="s">
        <v>20</v>
      </c>
      <c r="C27" s="8">
        <v>11</v>
      </c>
      <c r="D27" s="8">
        <v>11</v>
      </c>
    </row>
    <row r="28" spans="2:4" ht="15.6" thickTop="1" thickBot="1" x14ac:dyDescent="0.35">
      <c r="B28" s="1" t="s">
        <v>21</v>
      </c>
      <c r="C28" s="8">
        <v>12</v>
      </c>
      <c r="D28" s="8" t="s">
        <v>651</v>
      </c>
    </row>
    <row r="29" spans="2:4" ht="15.6" thickTop="1" thickBot="1" x14ac:dyDescent="0.35">
      <c r="B29" s="1" t="s">
        <v>22</v>
      </c>
      <c r="C29" s="8">
        <v>13</v>
      </c>
      <c r="D29" s="8" t="s">
        <v>651</v>
      </c>
    </row>
    <row r="30" spans="2:4" ht="15.6" thickTop="1" thickBot="1" x14ac:dyDescent="0.35">
      <c r="B30" s="209" t="s">
        <v>486</v>
      </c>
      <c r="C30" s="8">
        <v>14</v>
      </c>
      <c r="D30" s="8">
        <v>14</v>
      </c>
    </row>
    <row r="31" spans="2:4" ht="15.6" thickTop="1" thickBot="1" x14ac:dyDescent="0.35">
      <c r="B31" s="209" t="s">
        <v>23</v>
      </c>
      <c r="C31" s="8">
        <v>15</v>
      </c>
      <c r="D31" s="8">
        <v>15</v>
      </c>
    </row>
    <row r="32" spans="2:4" ht="15.6" thickTop="1" thickBot="1" x14ac:dyDescent="0.35">
      <c r="B32" s="7" t="s">
        <v>580</v>
      </c>
      <c r="C32" s="8">
        <v>16</v>
      </c>
      <c r="D32" s="8" t="s">
        <v>651</v>
      </c>
    </row>
    <row r="33" spans="2:4" ht="15" thickBot="1" x14ac:dyDescent="0.35">
      <c r="B33" s="211" t="s">
        <v>24</v>
      </c>
      <c r="C33" s="8">
        <v>17</v>
      </c>
      <c r="D33" s="8">
        <v>17</v>
      </c>
    </row>
    <row r="34" spans="2:4" ht="15" thickBot="1" x14ac:dyDescent="0.35">
      <c r="B34" s="5" t="s">
        <v>25</v>
      </c>
      <c r="C34" s="8">
        <v>18</v>
      </c>
      <c r="D34" s="8" t="s">
        <v>651</v>
      </c>
    </row>
    <row r="35" spans="2:4" ht="15" thickBot="1" x14ac:dyDescent="0.35">
      <c r="B35" s="211" t="s">
        <v>26</v>
      </c>
      <c r="C35" s="8">
        <v>19</v>
      </c>
      <c r="D35" s="8">
        <v>19</v>
      </c>
    </row>
    <row r="36" spans="2:4" ht="15" thickBot="1" x14ac:dyDescent="0.35">
      <c r="B36" s="8" t="s">
        <v>27</v>
      </c>
      <c r="C36" s="8">
        <v>20</v>
      </c>
      <c r="D36" s="8" t="s">
        <v>651</v>
      </c>
    </row>
    <row r="37" spans="2:4" ht="15" thickTop="1" x14ac:dyDescent="0.3"/>
  </sheetData>
  <hyperlinks>
    <hyperlink ref="A2" r:id="rId1"/>
    <hyperlink ref="B7" location="a!A1" display="Highlights"/>
    <hyperlink ref="B9" location="'1'!A1" display="Humanitarian assistance in 2015"/>
    <hyperlink ref="B11" location="'2'!A1" display="Humanitarian needs – inter-agency appeals, funding and visibility"/>
    <hyperlink ref="B13" location="'3'!A1" display="Humanitarian needs – sector funding"/>
    <hyperlink ref="B15" location="'4'!A1" display="Conflict in 2015"/>
    <hyperlink ref="B17" location="'5'!A1" display="Natural disasters in 2015"/>
    <hyperlink ref="B22" location="'7'!A1" display="Degrees of risk: subnational aid delivery in the Sahel"/>
    <hyperlink ref="B24" location="'8'!A1" display="A country in need"/>
    <hyperlink ref="B25" location="'9'!A1" display="Humanitarian action in conflict situations: debunking the myth"/>
    <hyperlink ref="B26" location="'10'!A1" display="Protecting civilians in armed conflict: Afghanistan"/>
    <hyperlink ref="B27" location="'11'!A1" display="Healthcare in emergencies"/>
    <hyperlink ref="B30" location="'14'!A1" display="Link between IDPs, refugees and migrants"/>
    <hyperlink ref="B31" location="'15'!A1" display="Leaving no one behind: disability in humanitarian action"/>
    <hyperlink ref="B33" location="'17'!A1" display="Localization: using data and technology for better contextual awareness"/>
    <hyperlink ref="B35" location="'19'!A1" display="Financing local action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48" zoomScale="85" zoomScaleNormal="85" workbookViewId="0">
      <selection activeCell="A56" sqref="A56"/>
    </sheetView>
  </sheetViews>
  <sheetFormatPr defaultRowHeight="14.4" x14ac:dyDescent="0.3"/>
  <cols>
    <col min="1" max="1" width="15.21875" customWidth="1"/>
    <col min="2" max="2" width="14.77734375" customWidth="1"/>
  </cols>
  <sheetData>
    <row r="1" spans="1:13" ht="15" thickTop="1" x14ac:dyDescent="0.3">
      <c r="A1" s="165" t="s">
        <v>18</v>
      </c>
    </row>
    <row r="3" spans="1:13" ht="115.2" x14ac:dyDescent="0.3">
      <c r="A3" s="33" t="s">
        <v>432</v>
      </c>
      <c r="B3" s="163" t="s">
        <v>433</v>
      </c>
      <c r="C3" s="33" t="s">
        <v>437</v>
      </c>
      <c r="D3" s="33" t="s">
        <v>438</v>
      </c>
      <c r="E3" s="33" t="s">
        <v>439</v>
      </c>
      <c r="F3" s="163" t="s">
        <v>434</v>
      </c>
      <c r="G3" s="33" t="s">
        <v>440</v>
      </c>
      <c r="H3" s="33" t="s">
        <v>441</v>
      </c>
      <c r="I3" s="33" t="s">
        <v>442</v>
      </c>
      <c r="J3" s="163" t="s">
        <v>435</v>
      </c>
      <c r="K3" s="33" t="s">
        <v>440</v>
      </c>
      <c r="L3" s="33" t="s">
        <v>441</v>
      </c>
      <c r="M3" s="33" t="s">
        <v>442</v>
      </c>
    </row>
    <row r="4" spans="1:13" ht="43.2" x14ac:dyDescent="0.3">
      <c r="A4" s="33" t="s">
        <v>129</v>
      </c>
      <c r="B4" s="154" t="s">
        <v>436</v>
      </c>
      <c r="C4" s="33" t="s">
        <v>74</v>
      </c>
      <c r="D4" s="33" t="s">
        <v>130</v>
      </c>
      <c r="E4" s="33" t="s">
        <v>159</v>
      </c>
      <c r="F4" s="154" t="s">
        <v>436</v>
      </c>
      <c r="G4" s="33" t="s">
        <v>74</v>
      </c>
      <c r="H4" s="33" t="s">
        <v>130</v>
      </c>
      <c r="I4" s="33" t="s">
        <v>159</v>
      </c>
      <c r="J4" s="154" t="s">
        <v>436</v>
      </c>
      <c r="K4" s="33" t="s">
        <v>74</v>
      </c>
      <c r="L4" s="33" t="s">
        <v>130</v>
      </c>
      <c r="M4" s="33" t="s">
        <v>159</v>
      </c>
    </row>
    <row r="5" spans="1:13" x14ac:dyDescent="0.3">
      <c r="A5" s="33" t="s">
        <v>89</v>
      </c>
      <c r="B5" s="154" t="s">
        <v>412</v>
      </c>
      <c r="C5">
        <v>8.8000000000000007</v>
      </c>
      <c r="D5">
        <v>474</v>
      </c>
      <c r="E5">
        <v>349</v>
      </c>
      <c r="F5" s="154" t="s">
        <v>412</v>
      </c>
      <c r="G5">
        <v>5</v>
      </c>
      <c r="H5">
        <v>406</v>
      </c>
      <c r="I5">
        <v>309</v>
      </c>
      <c r="J5" s="154" t="s">
        <v>412</v>
      </c>
      <c r="K5">
        <v>3.8</v>
      </c>
      <c r="L5" s="44">
        <v>416.666132</v>
      </c>
      <c r="M5" s="44">
        <v>294.25189599999999</v>
      </c>
    </row>
    <row r="6" spans="1:13" x14ac:dyDescent="0.3">
      <c r="A6" s="33" t="s">
        <v>413</v>
      </c>
      <c r="B6" s="154" t="s">
        <v>412</v>
      </c>
      <c r="C6">
        <v>1.4</v>
      </c>
      <c r="D6">
        <v>139</v>
      </c>
      <c r="E6">
        <v>76</v>
      </c>
      <c r="F6" s="154" t="s">
        <v>412</v>
      </c>
      <c r="G6">
        <v>1.3</v>
      </c>
      <c r="H6">
        <v>99</v>
      </c>
      <c r="I6">
        <v>41</v>
      </c>
      <c r="J6" s="154" t="s">
        <v>412</v>
      </c>
      <c r="K6">
        <v>0.9</v>
      </c>
      <c r="L6" s="44">
        <v>98.761763999999999</v>
      </c>
      <c r="M6" s="44">
        <v>30.631658000000002</v>
      </c>
    </row>
    <row r="7" spans="1:13" x14ac:dyDescent="0.3">
      <c r="A7" s="33" t="s">
        <v>414</v>
      </c>
      <c r="B7" s="154"/>
      <c r="F7" s="154" t="s">
        <v>412</v>
      </c>
      <c r="G7">
        <v>6</v>
      </c>
      <c r="H7">
        <v>126</v>
      </c>
      <c r="I7">
        <v>73</v>
      </c>
      <c r="J7" s="154" t="s">
        <v>412</v>
      </c>
      <c r="K7">
        <v>1.7</v>
      </c>
      <c r="L7" s="44">
        <v>264.02345700000001</v>
      </c>
      <c r="M7" s="44">
        <v>129.246961</v>
      </c>
    </row>
    <row r="8" spans="1:13" ht="28.8" x14ac:dyDescent="0.3">
      <c r="A8" s="33" t="s">
        <v>415</v>
      </c>
      <c r="B8" s="154" t="s">
        <v>412</v>
      </c>
      <c r="C8">
        <v>1.6</v>
      </c>
      <c r="D8">
        <v>195</v>
      </c>
      <c r="E8">
        <v>103</v>
      </c>
      <c r="F8" s="154" t="s">
        <v>412</v>
      </c>
      <c r="G8">
        <v>1.8</v>
      </c>
      <c r="H8">
        <v>555</v>
      </c>
      <c r="I8">
        <v>379</v>
      </c>
      <c r="J8" s="154" t="s">
        <v>412</v>
      </c>
      <c r="K8">
        <v>2</v>
      </c>
      <c r="L8" s="44">
        <v>612.95892600000002</v>
      </c>
      <c r="M8" s="44">
        <v>325.38439899999997</v>
      </c>
    </row>
    <row r="9" spans="1:13" x14ac:dyDescent="0.3">
      <c r="A9" s="33" t="s">
        <v>97</v>
      </c>
      <c r="B9" s="154" t="s">
        <v>412</v>
      </c>
      <c r="C9">
        <v>4.2</v>
      </c>
      <c r="D9">
        <v>510</v>
      </c>
      <c r="E9">
        <v>298</v>
      </c>
      <c r="F9" s="154" t="s">
        <v>412</v>
      </c>
      <c r="G9">
        <v>2.1</v>
      </c>
      <c r="H9">
        <v>618</v>
      </c>
      <c r="I9">
        <v>227</v>
      </c>
      <c r="J9" s="154" t="s">
        <v>412</v>
      </c>
      <c r="K9">
        <v>2.5</v>
      </c>
      <c r="L9" s="44">
        <v>571.59780699999999</v>
      </c>
      <c r="M9" s="44">
        <v>267.43982899999997</v>
      </c>
    </row>
    <row r="10" spans="1:13" ht="43.2" x14ac:dyDescent="0.3">
      <c r="A10" s="33" t="s">
        <v>98</v>
      </c>
      <c r="B10" s="154" t="s">
        <v>412</v>
      </c>
      <c r="C10">
        <v>14.7</v>
      </c>
      <c r="D10">
        <v>893</v>
      </c>
      <c r="E10">
        <v>630</v>
      </c>
      <c r="F10" s="154" t="s">
        <v>412</v>
      </c>
      <c r="G10">
        <v>4.8</v>
      </c>
      <c r="H10">
        <v>832</v>
      </c>
      <c r="I10">
        <v>393</v>
      </c>
      <c r="J10" s="154" t="s">
        <v>412</v>
      </c>
      <c r="K10">
        <v>5.2</v>
      </c>
      <c r="L10" s="44">
        <v>692</v>
      </c>
      <c r="M10" s="44">
        <v>439.44831599999998</v>
      </c>
    </row>
    <row r="11" spans="1:13" x14ac:dyDescent="0.3">
      <c r="A11" s="33" t="s">
        <v>100</v>
      </c>
      <c r="B11" s="154" t="s">
        <v>412</v>
      </c>
      <c r="C11">
        <v>0.3</v>
      </c>
      <c r="D11">
        <v>70</v>
      </c>
      <c r="E11">
        <v>25</v>
      </c>
      <c r="F11" s="154" t="s">
        <v>412</v>
      </c>
      <c r="G11">
        <v>0.25</v>
      </c>
      <c r="H11">
        <v>74</v>
      </c>
      <c r="I11">
        <v>21</v>
      </c>
      <c r="J11" s="154" t="s">
        <v>412</v>
      </c>
      <c r="K11">
        <v>0.25</v>
      </c>
      <c r="L11" s="44">
        <v>82.001875999999996</v>
      </c>
      <c r="M11" s="44">
        <v>17.318830999999999</v>
      </c>
    </row>
    <row r="12" spans="1:13" ht="43.2" x14ac:dyDescent="0.3">
      <c r="A12" s="33" t="s">
        <v>101</v>
      </c>
      <c r="B12" s="154"/>
      <c r="F12" s="154"/>
      <c r="J12" s="155" t="s">
        <v>102</v>
      </c>
      <c r="K12">
        <v>1.8</v>
      </c>
      <c r="L12" s="44">
        <v>110.895</v>
      </c>
      <c r="M12" s="44">
        <v>23.415904999999999</v>
      </c>
    </row>
    <row r="13" spans="1:13" x14ac:dyDescent="0.3">
      <c r="A13" s="33" t="s">
        <v>104</v>
      </c>
      <c r="B13" s="154"/>
      <c r="F13" s="154" t="s">
        <v>412</v>
      </c>
      <c r="G13">
        <v>0.25</v>
      </c>
      <c r="H13">
        <v>18</v>
      </c>
      <c r="I13">
        <v>4</v>
      </c>
      <c r="J13" s="154" t="s">
        <v>412</v>
      </c>
      <c r="K13">
        <v>0.31</v>
      </c>
      <c r="L13" s="44">
        <v>23.687971999999998</v>
      </c>
      <c r="M13" s="156">
        <v>1</v>
      </c>
    </row>
    <row r="14" spans="1:13" x14ac:dyDescent="0.3">
      <c r="A14" s="33" t="s">
        <v>355</v>
      </c>
      <c r="B14" s="154" t="s">
        <v>412</v>
      </c>
      <c r="C14">
        <v>0.9</v>
      </c>
      <c r="D14">
        <v>152</v>
      </c>
      <c r="E14">
        <v>70</v>
      </c>
      <c r="F14" s="154" t="s">
        <v>412</v>
      </c>
      <c r="G14">
        <v>0.4</v>
      </c>
      <c r="H14">
        <v>157</v>
      </c>
      <c r="I14">
        <v>90</v>
      </c>
      <c r="J14" s="154"/>
    </row>
    <row r="15" spans="1:13" x14ac:dyDescent="0.3">
      <c r="A15" s="33" t="s">
        <v>416</v>
      </c>
      <c r="B15" s="154" t="s">
        <v>412</v>
      </c>
      <c r="C15">
        <v>1.7</v>
      </c>
      <c r="D15">
        <v>663</v>
      </c>
      <c r="E15">
        <v>370</v>
      </c>
      <c r="F15" s="154"/>
      <c r="J15" s="154"/>
    </row>
    <row r="16" spans="1:13" x14ac:dyDescent="0.3">
      <c r="A16" s="33" t="s">
        <v>106</v>
      </c>
      <c r="B16" s="154"/>
      <c r="F16" s="154" t="s">
        <v>412</v>
      </c>
      <c r="G16">
        <v>1</v>
      </c>
      <c r="H16" s="36">
        <v>1113</v>
      </c>
      <c r="I16">
        <v>819</v>
      </c>
      <c r="J16" s="154" t="s">
        <v>412</v>
      </c>
      <c r="K16">
        <v>5.6</v>
      </c>
      <c r="L16" s="44">
        <v>704.285754</v>
      </c>
    </row>
    <row r="17" spans="1:13" x14ac:dyDescent="0.3">
      <c r="A17" s="33" t="s">
        <v>107</v>
      </c>
      <c r="B17" s="154"/>
      <c r="F17" s="154"/>
      <c r="J17" s="154" t="s">
        <v>412</v>
      </c>
      <c r="K17">
        <v>0.18</v>
      </c>
      <c r="L17" s="44">
        <v>35.738579999999999</v>
      </c>
      <c r="M17" s="44">
        <v>12.15864</v>
      </c>
    </row>
    <row r="18" spans="1:13" x14ac:dyDescent="0.3">
      <c r="A18" s="33" t="s">
        <v>108</v>
      </c>
      <c r="B18" s="154" t="s">
        <v>412</v>
      </c>
      <c r="C18">
        <v>3.9</v>
      </c>
      <c r="D18">
        <v>477</v>
      </c>
      <c r="E18">
        <v>264</v>
      </c>
      <c r="F18" s="154" t="s">
        <v>412</v>
      </c>
      <c r="G18">
        <v>1.6</v>
      </c>
      <c r="H18">
        <v>481</v>
      </c>
      <c r="I18">
        <v>239</v>
      </c>
      <c r="J18" s="154" t="s">
        <v>412</v>
      </c>
      <c r="K18">
        <v>1.6</v>
      </c>
      <c r="L18" s="44">
        <v>377.38153</v>
      </c>
      <c r="M18" s="44">
        <v>132.01938999999999</v>
      </c>
    </row>
    <row r="19" spans="1:13" x14ac:dyDescent="0.3">
      <c r="A19" s="33" t="s">
        <v>109</v>
      </c>
      <c r="B19" s="154" t="s">
        <v>412</v>
      </c>
      <c r="C19">
        <v>0.4</v>
      </c>
      <c r="D19">
        <v>107</v>
      </c>
      <c r="E19">
        <v>88</v>
      </c>
      <c r="F19" s="154" t="s">
        <v>412</v>
      </c>
      <c r="G19">
        <v>0.5</v>
      </c>
      <c r="H19">
        <v>91</v>
      </c>
      <c r="I19">
        <v>38</v>
      </c>
      <c r="J19" s="154" t="s">
        <v>412</v>
      </c>
      <c r="K19">
        <v>0.5</v>
      </c>
      <c r="L19" s="44">
        <v>94.565988000000004</v>
      </c>
      <c r="M19" s="44">
        <v>52.092320000000001</v>
      </c>
    </row>
    <row r="20" spans="1:13" x14ac:dyDescent="0.3">
      <c r="A20" s="33" t="s">
        <v>110</v>
      </c>
      <c r="B20" s="154"/>
      <c r="F20" s="154" t="s">
        <v>412</v>
      </c>
      <c r="G20">
        <v>0.42</v>
      </c>
      <c r="H20">
        <v>192</v>
      </c>
      <c r="I20">
        <v>129</v>
      </c>
      <c r="J20" s="157" t="s">
        <v>412</v>
      </c>
      <c r="K20">
        <v>0.54</v>
      </c>
      <c r="L20" s="44">
        <v>265.044894</v>
      </c>
      <c r="M20" s="44">
        <v>132.35670500000001</v>
      </c>
    </row>
    <row r="21" spans="1:13" ht="43.2" x14ac:dyDescent="0.3">
      <c r="A21" s="33" t="s">
        <v>111</v>
      </c>
      <c r="B21" s="154"/>
      <c r="F21" s="154"/>
      <c r="J21" s="155" t="s">
        <v>102</v>
      </c>
      <c r="K21">
        <v>2.8</v>
      </c>
      <c r="L21" s="44">
        <v>421.86234200000001</v>
      </c>
      <c r="M21" s="44">
        <v>281.27068300000002</v>
      </c>
    </row>
    <row r="22" spans="1:13" x14ac:dyDescent="0.3">
      <c r="A22" s="33" t="s">
        <v>113</v>
      </c>
      <c r="B22" s="154" t="s">
        <v>412</v>
      </c>
      <c r="C22">
        <v>1.8</v>
      </c>
      <c r="D22">
        <v>355</v>
      </c>
      <c r="E22">
        <v>287</v>
      </c>
      <c r="F22" s="154" t="s">
        <v>412</v>
      </c>
      <c r="G22">
        <v>3.5</v>
      </c>
      <c r="H22">
        <v>305</v>
      </c>
      <c r="I22">
        <v>173</v>
      </c>
      <c r="J22" s="154" t="s">
        <v>412</v>
      </c>
      <c r="K22">
        <v>2.5</v>
      </c>
      <c r="L22" s="44">
        <v>375.72026299999999</v>
      </c>
      <c r="M22" s="44">
        <v>209.18498199999999</v>
      </c>
    </row>
    <row r="23" spans="1:13" x14ac:dyDescent="0.3">
      <c r="A23" s="33" t="s">
        <v>114</v>
      </c>
      <c r="B23" s="154"/>
      <c r="F23" s="154" t="s">
        <v>412</v>
      </c>
      <c r="G23">
        <v>8.4</v>
      </c>
      <c r="H23">
        <v>93</v>
      </c>
      <c r="I23">
        <v>18</v>
      </c>
      <c r="J23" s="154" t="s">
        <v>412</v>
      </c>
      <c r="K23">
        <v>1.6</v>
      </c>
      <c r="L23" s="44">
        <v>100.26349500000001</v>
      </c>
      <c r="M23" s="44">
        <v>58.142654999999998</v>
      </c>
    </row>
    <row r="24" spans="1:13" ht="43.2" x14ac:dyDescent="0.3">
      <c r="A24" s="33" t="s">
        <v>115</v>
      </c>
      <c r="B24" s="154" t="s">
        <v>412</v>
      </c>
      <c r="C24">
        <v>1.8</v>
      </c>
      <c r="D24">
        <v>401</v>
      </c>
      <c r="E24">
        <v>265</v>
      </c>
      <c r="F24" s="154" t="s">
        <v>412</v>
      </c>
      <c r="G24">
        <v>1.9</v>
      </c>
      <c r="H24">
        <v>931</v>
      </c>
      <c r="I24">
        <v>502</v>
      </c>
      <c r="J24" s="154" t="s">
        <v>412</v>
      </c>
      <c r="K24">
        <v>1.6</v>
      </c>
      <c r="L24" s="44">
        <v>706.05110999999999</v>
      </c>
      <c r="M24" s="44">
        <v>400.17815100000001</v>
      </c>
    </row>
    <row r="25" spans="1:13" ht="43.2" x14ac:dyDescent="0.3">
      <c r="A25" s="158" t="s">
        <v>417</v>
      </c>
      <c r="B25" s="155" t="s">
        <v>102</v>
      </c>
      <c r="C25" s="159">
        <v>3</v>
      </c>
      <c r="D25" s="159">
        <v>776</v>
      </c>
      <c r="E25" s="159">
        <v>470</v>
      </c>
      <c r="F25" s="159"/>
      <c r="G25" s="159"/>
      <c r="H25" s="159"/>
      <c r="I25" s="159"/>
      <c r="J25" s="157"/>
      <c r="K25" s="159"/>
      <c r="L25" s="159"/>
      <c r="M25" s="159"/>
    </row>
    <row r="26" spans="1:13" ht="28.8" x14ac:dyDescent="0.3">
      <c r="A26" s="158" t="s">
        <v>418</v>
      </c>
      <c r="B26" s="157"/>
      <c r="C26" s="159"/>
      <c r="D26" s="159"/>
      <c r="E26" s="159"/>
      <c r="F26" s="157" t="s">
        <v>412</v>
      </c>
      <c r="G26" s="159">
        <v>0.06</v>
      </c>
      <c r="H26" s="159">
        <v>13</v>
      </c>
      <c r="I26" s="159">
        <v>6</v>
      </c>
      <c r="J26" s="157"/>
      <c r="K26" s="159"/>
      <c r="L26" s="159"/>
      <c r="M26" s="159"/>
    </row>
    <row r="27" spans="1:13" ht="43.2" x14ac:dyDescent="0.3">
      <c r="A27" s="33" t="s">
        <v>419</v>
      </c>
      <c r="B27" s="154" t="s">
        <v>412</v>
      </c>
      <c r="C27">
        <v>0.5</v>
      </c>
      <c r="D27">
        <v>95</v>
      </c>
      <c r="E27">
        <v>53</v>
      </c>
      <c r="F27" s="154"/>
      <c r="J27" s="154"/>
    </row>
    <row r="28" spans="1:13" ht="28.8" x14ac:dyDescent="0.3">
      <c r="A28" s="33" t="s">
        <v>366</v>
      </c>
      <c r="B28" s="154"/>
      <c r="F28" s="154" t="s">
        <v>412</v>
      </c>
      <c r="G28">
        <v>0.01</v>
      </c>
      <c r="H28">
        <v>14</v>
      </c>
      <c r="I28">
        <v>5</v>
      </c>
      <c r="J28" s="154"/>
    </row>
    <row r="29" spans="1:13" x14ac:dyDescent="0.3">
      <c r="A29" s="33" t="s">
        <v>116</v>
      </c>
      <c r="B29" s="154"/>
      <c r="F29" s="154" t="s">
        <v>412</v>
      </c>
      <c r="G29">
        <v>11.8</v>
      </c>
      <c r="H29">
        <v>50</v>
      </c>
      <c r="I29">
        <v>23</v>
      </c>
      <c r="J29" s="154" t="s">
        <v>412</v>
      </c>
      <c r="K29">
        <v>9.3000000000000007</v>
      </c>
      <c r="L29" s="44">
        <v>10.336404999999999</v>
      </c>
      <c r="M29" s="44">
        <v>1.5834239999999999</v>
      </c>
    </row>
    <row r="30" spans="1:13" x14ac:dyDescent="0.3">
      <c r="A30" s="33" t="s">
        <v>117</v>
      </c>
      <c r="B30" s="154"/>
      <c r="F30" s="154" t="s">
        <v>412</v>
      </c>
      <c r="G30">
        <v>1.1000000000000001</v>
      </c>
      <c r="H30">
        <v>64</v>
      </c>
      <c r="I30">
        <v>21</v>
      </c>
      <c r="J30" s="154" t="s">
        <v>412</v>
      </c>
      <c r="K30">
        <v>1.1000000000000001</v>
      </c>
      <c r="L30" s="44">
        <v>59.427357999999998</v>
      </c>
      <c r="M30" s="44">
        <v>12.701129999999999</v>
      </c>
    </row>
    <row r="31" spans="1:13" x14ac:dyDescent="0.3">
      <c r="A31" s="33" t="s">
        <v>118</v>
      </c>
      <c r="B31" s="154" t="s">
        <v>412</v>
      </c>
      <c r="C31">
        <v>3.8</v>
      </c>
      <c r="D31" s="36">
        <v>1153</v>
      </c>
      <c r="E31">
        <v>585</v>
      </c>
      <c r="F31" s="154" t="s">
        <v>412</v>
      </c>
      <c r="G31">
        <v>2</v>
      </c>
      <c r="H31">
        <v>933</v>
      </c>
      <c r="I31">
        <v>458</v>
      </c>
      <c r="J31" s="154" t="s">
        <v>412</v>
      </c>
      <c r="K31">
        <v>2.8</v>
      </c>
      <c r="L31" s="44">
        <v>862.57962799999996</v>
      </c>
      <c r="M31" s="44">
        <v>378.28070400000001</v>
      </c>
    </row>
    <row r="32" spans="1:13" x14ac:dyDescent="0.3">
      <c r="A32" s="33" t="s">
        <v>120</v>
      </c>
      <c r="B32" s="154" t="s">
        <v>412</v>
      </c>
      <c r="C32">
        <v>3</v>
      </c>
      <c r="D32" s="36">
        <v>1072</v>
      </c>
      <c r="E32">
        <v>773</v>
      </c>
      <c r="F32" s="154" t="s">
        <v>412</v>
      </c>
      <c r="G32">
        <v>3.8</v>
      </c>
      <c r="H32" s="36">
        <v>1802</v>
      </c>
      <c r="I32" s="36">
        <v>1595</v>
      </c>
      <c r="J32" s="154" t="s">
        <v>412</v>
      </c>
      <c r="K32">
        <v>4.5999999999999996</v>
      </c>
      <c r="L32" s="44">
        <v>1635.5210950000001</v>
      </c>
      <c r="M32" s="44">
        <v>1078.738292</v>
      </c>
    </row>
    <row r="33" spans="1:13" ht="77.25" customHeight="1" x14ac:dyDescent="0.3">
      <c r="A33" s="33" t="s">
        <v>122</v>
      </c>
      <c r="B33" s="154"/>
      <c r="F33" s="154" t="s">
        <v>412</v>
      </c>
      <c r="G33">
        <v>0.72</v>
      </c>
      <c r="H33">
        <v>658</v>
      </c>
      <c r="I33">
        <v>356</v>
      </c>
      <c r="J33" s="154" t="s">
        <v>412</v>
      </c>
      <c r="K33">
        <v>0.82</v>
      </c>
      <c r="L33" s="44">
        <v>657.79407900000001</v>
      </c>
      <c r="M33" s="44">
        <v>186.18659</v>
      </c>
    </row>
    <row r="34" spans="1:13" x14ac:dyDescent="0.3">
      <c r="A34" s="33" t="s">
        <v>123</v>
      </c>
      <c r="B34" s="154" t="s">
        <v>412</v>
      </c>
      <c r="C34">
        <v>4.3</v>
      </c>
      <c r="D34">
        <v>985</v>
      </c>
      <c r="E34">
        <v>548</v>
      </c>
      <c r="F34" s="154" t="s">
        <v>412</v>
      </c>
      <c r="G34">
        <v>6.9</v>
      </c>
      <c r="H34">
        <v>986</v>
      </c>
      <c r="I34">
        <v>547</v>
      </c>
      <c r="J34" s="154" t="s">
        <v>412</v>
      </c>
      <c r="K34">
        <v>5.4</v>
      </c>
      <c r="L34" s="44">
        <v>1035.8940930000001</v>
      </c>
      <c r="M34" s="44">
        <v>578.11866599999996</v>
      </c>
    </row>
    <row r="35" spans="1:13" ht="60.75" customHeight="1" x14ac:dyDescent="0.3">
      <c r="A35" s="33" t="s">
        <v>420</v>
      </c>
      <c r="B35" s="154" t="s">
        <v>412</v>
      </c>
      <c r="C35">
        <v>6.8</v>
      </c>
      <c r="D35" s="36">
        <v>1409</v>
      </c>
      <c r="E35">
        <v>955</v>
      </c>
      <c r="F35" s="154" t="s">
        <v>412</v>
      </c>
      <c r="G35">
        <v>10.8</v>
      </c>
      <c r="H35" s="36">
        <v>2256</v>
      </c>
      <c r="I35" s="36">
        <v>1123</v>
      </c>
      <c r="J35" s="154"/>
      <c r="M35" s="44"/>
    </row>
    <row r="36" spans="1:13" ht="62.25" customHeight="1" x14ac:dyDescent="0.3">
      <c r="A36" s="33" t="s">
        <v>124</v>
      </c>
      <c r="B36" s="154"/>
      <c r="F36" s="154"/>
      <c r="J36" s="154" t="s">
        <v>412</v>
      </c>
      <c r="K36">
        <v>26</v>
      </c>
      <c r="L36" s="44">
        <v>4319.9445569999998</v>
      </c>
      <c r="M36" s="44">
        <v>2769.403155</v>
      </c>
    </row>
    <row r="37" spans="1:13" ht="47.25" customHeight="1" x14ac:dyDescent="0.3">
      <c r="A37" s="33" t="s">
        <v>421</v>
      </c>
      <c r="B37" s="154" t="s">
        <v>412</v>
      </c>
      <c r="C37">
        <v>2.5</v>
      </c>
      <c r="D37" s="36">
        <v>2981</v>
      </c>
      <c r="E37" s="36">
        <v>2158</v>
      </c>
      <c r="F37" s="154" t="s">
        <v>412</v>
      </c>
      <c r="G37">
        <v>6.6</v>
      </c>
      <c r="H37" s="36">
        <v>3741</v>
      </c>
      <c r="I37" s="36">
        <v>2333</v>
      </c>
      <c r="J37" s="154"/>
    </row>
    <row r="38" spans="1:13" ht="35.25" customHeight="1" x14ac:dyDescent="0.3">
      <c r="A38" s="33" t="s">
        <v>422</v>
      </c>
      <c r="B38" s="154"/>
      <c r="F38" s="154"/>
      <c r="J38" s="154" t="s">
        <v>412</v>
      </c>
      <c r="K38">
        <v>12.2</v>
      </c>
      <c r="L38" s="44">
        <v>2893.4445930000002</v>
      </c>
      <c r="M38" s="44">
        <v>1238.1587019999999</v>
      </c>
    </row>
    <row r="39" spans="1:13" x14ac:dyDescent="0.3">
      <c r="A39" s="33" t="s">
        <v>126</v>
      </c>
      <c r="B39" s="154"/>
      <c r="F39" s="154"/>
      <c r="J39" s="154" t="s">
        <v>412</v>
      </c>
      <c r="K39">
        <v>3.2</v>
      </c>
      <c r="L39" s="44">
        <v>316</v>
      </c>
      <c r="M39" s="44">
        <v>193.32725300000001</v>
      </c>
    </row>
    <row r="40" spans="1:13" x14ac:dyDescent="0.3">
      <c r="A40" s="33" t="s">
        <v>127</v>
      </c>
      <c r="B40" s="154" t="s">
        <v>412</v>
      </c>
      <c r="C40">
        <v>7.7</v>
      </c>
      <c r="D40">
        <v>706</v>
      </c>
      <c r="E40">
        <v>396</v>
      </c>
      <c r="F40" s="154" t="s">
        <v>412</v>
      </c>
      <c r="G40">
        <v>7.6</v>
      </c>
      <c r="H40">
        <v>596</v>
      </c>
      <c r="I40">
        <v>349</v>
      </c>
      <c r="J40" s="154" t="s">
        <v>412</v>
      </c>
      <c r="K40">
        <v>8.1999999999999993</v>
      </c>
      <c r="L40" s="44">
        <v>1600.8214479999999</v>
      </c>
      <c r="M40" s="44">
        <v>890.84269800000004</v>
      </c>
    </row>
    <row r="41" spans="1:13" x14ac:dyDescent="0.3">
      <c r="A41" s="33"/>
      <c r="B41" s="154"/>
      <c r="F41" s="154"/>
      <c r="J41" s="154"/>
    </row>
    <row r="42" spans="1:13" ht="28.8" x14ac:dyDescent="0.3">
      <c r="A42" s="33" t="s">
        <v>423</v>
      </c>
      <c r="B42" s="154">
        <f>COUNTIF(B5:B40,"C")</f>
        <v>19</v>
      </c>
      <c r="C42" s="160">
        <f>SUMIF($B5:$B40, "C", C5:C40)</f>
        <v>70.09999999999998</v>
      </c>
      <c r="D42" s="37">
        <f>SUMIF($B5:$B40, "C", D5:D40)</f>
        <v>12837</v>
      </c>
      <c r="E42" s="37">
        <f>SUMIF($B5:$B40, "C", E5:E40)</f>
        <v>8293</v>
      </c>
      <c r="F42" s="154">
        <f>COUNTIF(F5:F40,"C")</f>
        <v>27</v>
      </c>
      <c r="G42" s="154">
        <f>SUMIF($F5:$F40, "C", G5:G40)</f>
        <v>90.609999999999985</v>
      </c>
      <c r="H42" s="37">
        <f t="shared" ref="H42:I42" si="0">SUMIF($F5:$F40, "C", H5:H40)</f>
        <v>17204</v>
      </c>
      <c r="I42" s="37">
        <f t="shared" si="0"/>
        <v>10271</v>
      </c>
      <c r="J42" s="154">
        <f>COUNTIF(J5:J40,"C")</f>
        <v>26</v>
      </c>
      <c r="K42">
        <f>SUMIF($J5:$J40, "C", K5:K40)</f>
        <v>104.4</v>
      </c>
      <c r="L42" s="37">
        <f>SUMIF($J5:$J40, "C", L5:L40)</f>
        <v>18812.512803999998</v>
      </c>
      <c r="M42" s="37">
        <f t="shared" ref="M42" si="1">SUMIF($J5:$J40, "C", M5:M40)</f>
        <v>9828.1953470000008</v>
      </c>
    </row>
    <row r="43" spans="1:13" x14ac:dyDescent="0.3">
      <c r="A43" s="33" t="s">
        <v>424</v>
      </c>
      <c r="B43" s="154">
        <f>COUNTIF(B6:B40,"N")</f>
        <v>1</v>
      </c>
      <c r="C43" s="160">
        <f>SUMIF($B6:$B40, "N", C6:C40)</f>
        <v>3</v>
      </c>
      <c r="D43" s="37">
        <f t="shared" ref="D43:E43" si="2">SUMIF($B6:$B40, "N", D6:D40)</f>
        <v>776</v>
      </c>
      <c r="E43" s="37">
        <f t="shared" si="2"/>
        <v>470</v>
      </c>
      <c r="F43" s="154">
        <f t="shared" ref="F43:J43" si="3">COUNTIF(F6:F40,"N")</f>
        <v>0</v>
      </c>
      <c r="G43" s="154">
        <f>SUMIF($F6:$F40, "N", G6:G40)</f>
        <v>0</v>
      </c>
      <c r="H43" s="154">
        <f t="shared" ref="H43:I43" si="4">SUMIF($F6:$F40, "N", H6:H40)</f>
        <v>0</v>
      </c>
      <c r="I43" s="154">
        <f t="shared" si="4"/>
        <v>0</v>
      </c>
      <c r="J43" s="154">
        <f t="shared" si="3"/>
        <v>2</v>
      </c>
      <c r="K43">
        <f>SUMIF($J6:$J40, "N", K6:K40)</f>
        <v>4.5999999999999996</v>
      </c>
      <c r="L43" s="37">
        <f t="shared" ref="L43:M43" si="5">SUMIF($J6:$J40, "N", L6:L40)</f>
        <v>532.75734199999999</v>
      </c>
      <c r="M43" s="37">
        <f t="shared" si="5"/>
        <v>304.68658800000003</v>
      </c>
    </row>
    <row r="44" spans="1:13" ht="28.8" x14ac:dyDescent="0.3">
      <c r="A44" s="33" t="s">
        <v>425</v>
      </c>
      <c r="B44" s="154">
        <f>COUNTIF(B5:B40,"*")</f>
        <v>20</v>
      </c>
      <c r="C44" s="160">
        <f>SUM(C5:C40)</f>
        <v>73.09999999999998</v>
      </c>
      <c r="D44" s="37">
        <f>SUM(D5:D40)</f>
        <v>13613</v>
      </c>
      <c r="E44" s="37">
        <f>SUM(E5:E40)</f>
        <v>8763</v>
      </c>
      <c r="F44" s="154">
        <f>COUNTIF(F5:F40,"*")</f>
        <v>27</v>
      </c>
      <c r="G44" s="154">
        <f>SUM(G5:G40)</f>
        <v>90.609999999999985</v>
      </c>
      <c r="H44" s="37">
        <f>SUM(H5:H40)</f>
        <v>17204</v>
      </c>
      <c r="I44" s="37">
        <f>SUM(I5:I40)</f>
        <v>10271</v>
      </c>
      <c r="J44" s="154">
        <f>COUNTIF(J5:J40,"*")</f>
        <v>28</v>
      </c>
      <c r="K44">
        <f>SUM(K5:K40)</f>
        <v>109.00000000000001</v>
      </c>
      <c r="L44" s="37">
        <f>SUM(L5:L40)</f>
        <v>19345.270145999999</v>
      </c>
      <c r="M44" s="37">
        <f>SUM(M5:M40)</f>
        <v>10132.881935000001</v>
      </c>
    </row>
    <row r="45" spans="1:13" ht="43.2" x14ac:dyDescent="0.3">
      <c r="A45" s="33" t="s">
        <v>426</v>
      </c>
      <c r="B45" s="161">
        <f t="shared" ref="B45:E45" si="6">B42/B44</f>
        <v>0.95</v>
      </c>
      <c r="C45" s="161">
        <f t="shared" si="6"/>
        <v>0.95896032831737343</v>
      </c>
      <c r="D45" s="161">
        <f t="shared" si="6"/>
        <v>0.94299566590758832</v>
      </c>
      <c r="E45" s="161">
        <f t="shared" si="6"/>
        <v>0.94636539997717672</v>
      </c>
      <c r="F45" s="161">
        <f>F42/F44</f>
        <v>1</v>
      </c>
      <c r="G45" s="161">
        <f t="shared" ref="G45:M45" si="7">G42/G44</f>
        <v>1</v>
      </c>
      <c r="H45" s="161">
        <f t="shared" si="7"/>
        <v>1</v>
      </c>
      <c r="I45" s="161">
        <f t="shared" si="7"/>
        <v>1</v>
      </c>
      <c r="J45" s="161">
        <f t="shared" si="7"/>
        <v>0.9285714285714286</v>
      </c>
      <c r="K45" s="161">
        <f t="shared" si="7"/>
        <v>0.95779816513761462</v>
      </c>
      <c r="L45" s="161">
        <f t="shared" si="7"/>
        <v>0.97246058917868572</v>
      </c>
      <c r="M45" s="161">
        <f t="shared" si="7"/>
        <v>0.969930905150727</v>
      </c>
    </row>
    <row r="46" spans="1:13" x14ac:dyDescent="0.3">
      <c r="A46" s="33"/>
      <c r="B46" s="154"/>
      <c r="F46" s="154"/>
      <c r="J46" s="154"/>
    </row>
    <row r="47" spans="1:13" ht="46.8" x14ac:dyDescent="0.3">
      <c r="A47" s="162" t="s">
        <v>427</v>
      </c>
      <c r="B47" s="154"/>
      <c r="F47" s="154"/>
      <c r="J47" s="154"/>
    </row>
    <row r="48" spans="1:13" ht="86.4" x14ac:dyDescent="0.3">
      <c r="A48" s="154" t="s">
        <v>428</v>
      </c>
      <c r="B48" t="s">
        <v>443</v>
      </c>
      <c r="C48" s="33" t="s">
        <v>429</v>
      </c>
      <c r="D48" s="33" t="s">
        <v>430</v>
      </c>
      <c r="E48" s="33" t="s">
        <v>431</v>
      </c>
      <c r="F48" s="154"/>
      <c r="J48" s="154"/>
    </row>
    <row r="49" spans="1:10" ht="28.8" x14ac:dyDescent="0.3">
      <c r="A49" s="33" t="s">
        <v>423</v>
      </c>
      <c r="B49" s="37">
        <f t="shared" ref="B49:E51" si="8">SUM(B42,F42,J42)</f>
        <v>72</v>
      </c>
      <c r="C49" s="37">
        <f t="shared" si="8"/>
        <v>265.11</v>
      </c>
      <c r="D49" s="37">
        <f t="shared" si="8"/>
        <v>48853.512803999998</v>
      </c>
      <c r="E49" s="37">
        <f t="shared" si="8"/>
        <v>28392.195347000001</v>
      </c>
      <c r="F49" s="154"/>
      <c r="J49" s="154"/>
    </row>
    <row r="50" spans="1:10" x14ac:dyDescent="0.3">
      <c r="A50" s="33" t="s">
        <v>424</v>
      </c>
      <c r="B50" s="37">
        <f t="shared" si="8"/>
        <v>3</v>
      </c>
      <c r="C50" s="37">
        <f t="shared" si="8"/>
        <v>7.6</v>
      </c>
      <c r="D50" s="37">
        <f t="shared" si="8"/>
        <v>1308.7573419999999</v>
      </c>
      <c r="E50" s="37">
        <f t="shared" si="8"/>
        <v>774.68658800000003</v>
      </c>
      <c r="F50" s="154"/>
      <c r="J50" s="154"/>
    </row>
    <row r="51" spans="1:10" ht="28.8" x14ac:dyDescent="0.3">
      <c r="A51" s="33" t="s">
        <v>425</v>
      </c>
      <c r="B51" s="37">
        <f t="shared" si="8"/>
        <v>75</v>
      </c>
      <c r="C51" s="37">
        <f t="shared" si="8"/>
        <v>272.70999999999998</v>
      </c>
      <c r="D51" s="37">
        <f t="shared" si="8"/>
        <v>50162.270145999995</v>
      </c>
      <c r="E51" s="37">
        <f t="shared" si="8"/>
        <v>29166.881935000001</v>
      </c>
      <c r="F51" s="154"/>
      <c r="J51" s="154"/>
    </row>
    <row r="52" spans="1:10" ht="43.2" x14ac:dyDescent="0.3">
      <c r="A52" s="33" t="s">
        <v>426</v>
      </c>
      <c r="B52" s="161">
        <f>B49/B51</f>
        <v>0.96</v>
      </c>
      <c r="C52" s="161">
        <f t="shared" ref="C52:E52" si="9">C49/C51</f>
        <v>0.97213156833266123</v>
      </c>
      <c r="D52" s="161">
        <f t="shared" si="9"/>
        <v>0.97390952725642621</v>
      </c>
      <c r="E52" s="161">
        <f t="shared" si="9"/>
        <v>0.97343951301594622</v>
      </c>
      <c r="F52" s="154"/>
      <c r="J52" s="154"/>
    </row>
    <row r="55" spans="1:10" ht="57.6" x14ac:dyDescent="0.3">
      <c r="A55" s="33" t="s">
        <v>444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opLeftCell="A26" workbookViewId="0">
      <selection activeCell="A35" sqref="A35"/>
    </sheetView>
  </sheetViews>
  <sheetFormatPr defaultColWidth="11" defaultRowHeight="15.6" x14ac:dyDescent="0.3"/>
  <cols>
    <col min="1" max="1" width="15.88671875" style="166" customWidth="1"/>
    <col min="2" max="16384" width="11" style="166"/>
  </cols>
  <sheetData>
    <row r="1" spans="1:9" ht="16.2" thickTop="1" x14ac:dyDescent="0.3">
      <c r="A1" s="165" t="s">
        <v>19</v>
      </c>
    </row>
    <row r="3" spans="1:9" x14ac:dyDescent="0.3">
      <c r="A3" s="166" t="s">
        <v>446</v>
      </c>
    </row>
    <row r="4" spans="1:9" x14ac:dyDescent="0.3">
      <c r="B4" s="167">
        <v>2009</v>
      </c>
      <c r="C4" s="167">
        <v>2010</v>
      </c>
      <c r="D4" s="167">
        <v>2011</v>
      </c>
      <c r="E4" s="167">
        <v>2012</v>
      </c>
      <c r="F4" s="167">
        <v>2013</v>
      </c>
      <c r="G4" s="167">
        <v>2014</v>
      </c>
      <c r="H4" s="167">
        <v>2015</v>
      </c>
      <c r="I4" s="168"/>
    </row>
    <row r="5" spans="1:9" x14ac:dyDescent="0.3">
      <c r="A5" s="167" t="s">
        <v>447</v>
      </c>
      <c r="B5" s="166">
        <v>2412</v>
      </c>
      <c r="C5" s="166">
        <v>2794</v>
      </c>
      <c r="D5" s="166">
        <v>3133</v>
      </c>
      <c r="E5" s="166">
        <v>2769</v>
      </c>
      <c r="F5" s="166">
        <v>2969</v>
      </c>
      <c r="G5" s="166">
        <v>3701</v>
      </c>
      <c r="H5" s="166">
        <v>3545</v>
      </c>
    </row>
    <row r="6" spans="1:9" x14ac:dyDescent="0.3">
      <c r="A6" s="167" t="s">
        <v>448</v>
      </c>
      <c r="B6" s="166">
        <v>3556</v>
      </c>
      <c r="C6" s="166">
        <v>4368</v>
      </c>
      <c r="D6" s="166">
        <v>4709</v>
      </c>
      <c r="E6" s="166">
        <v>4821</v>
      </c>
      <c r="F6" s="166">
        <v>5669</v>
      </c>
      <c r="G6" s="166">
        <v>6833</v>
      </c>
      <c r="H6" s="166">
        <v>7457</v>
      </c>
    </row>
    <row r="7" spans="1:9" x14ac:dyDescent="0.3">
      <c r="A7" s="167" t="s">
        <v>449</v>
      </c>
      <c r="B7" s="166">
        <f>SUM(B5:B6)</f>
        <v>5968</v>
      </c>
      <c r="C7" s="166">
        <f t="shared" ref="C7:H7" si="0">SUM(C5:C6)</f>
        <v>7162</v>
      </c>
      <c r="D7" s="166">
        <f t="shared" si="0"/>
        <v>7842</v>
      </c>
      <c r="E7" s="166">
        <f t="shared" si="0"/>
        <v>7590</v>
      </c>
      <c r="F7" s="166">
        <f t="shared" si="0"/>
        <v>8638</v>
      </c>
      <c r="G7" s="166">
        <f t="shared" si="0"/>
        <v>10534</v>
      </c>
      <c r="H7" s="166">
        <f t="shared" si="0"/>
        <v>11002</v>
      </c>
    </row>
    <row r="9" spans="1:9" x14ac:dyDescent="0.3">
      <c r="A9" s="166" t="s">
        <v>450</v>
      </c>
    </row>
    <row r="10" spans="1:9" x14ac:dyDescent="0.3">
      <c r="B10" s="167">
        <v>2009</v>
      </c>
      <c r="C10" s="167">
        <v>2010</v>
      </c>
      <c r="D10" s="167">
        <v>2011</v>
      </c>
      <c r="E10" s="167">
        <v>2012</v>
      </c>
      <c r="F10" s="167">
        <v>2013</v>
      </c>
      <c r="G10" s="167">
        <v>2014</v>
      </c>
      <c r="H10" s="167">
        <v>2015</v>
      </c>
      <c r="I10" s="168"/>
    </row>
    <row r="11" spans="1:9" x14ac:dyDescent="0.3">
      <c r="A11" s="166" t="s">
        <v>447</v>
      </c>
      <c r="B11" s="166">
        <v>133</v>
      </c>
      <c r="C11" s="166">
        <v>167</v>
      </c>
      <c r="D11" s="166">
        <v>203</v>
      </c>
      <c r="E11" s="166">
        <v>196</v>
      </c>
      <c r="F11" s="166">
        <v>236</v>
      </c>
      <c r="G11" s="166">
        <v>298</v>
      </c>
      <c r="H11" s="166">
        <v>333</v>
      </c>
    </row>
    <row r="12" spans="1:9" x14ac:dyDescent="0.3">
      <c r="A12" s="166" t="s">
        <v>448</v>
      </c>
      <c r="B12" s="166">
        <v>152</v>
      </c>
      <c r="C12" s="166">
        <v>202</v>
      </c>
      <c r="D12" s="166">
        <v>247</v>
      </c>
      <c r="E12" s="166">
        <v>352</v>
      </c>
      <c r="F12" s="166">
        <v>514</v>
      </c>
      <c r="G12" s="166">
        <v>611</v>
      </c>
      <c r="H12" s="166">
        <v>913</v>
      </c>
    </row>
    <row r="13" spans="1:9" x14ac:dyDescent="0.3">
      <c r="A13" s="166" t="s">
        <v>449</v>
      </c>
      <c r="B13" s="166">
        <f t="shared" ref="B13:H13" si="1">SUM(B11:B12)</f>
        <v>285</v>
      </c>
      <c r="C13" s="166">
        <f t="shared" si="1"/>
        <v>369</v>
      </c>
      <c r="D13" s="166">
        <f t="shared" si="1"/>
        <v>450</v>
      </c>
      <c r="E13" s="166">
        <f t="shared" si="1"/>
        <v>548</v>
      </c>
      <c r="F13" s="166">
        <f t="shared" si="1"/>
        <v>750</v>
      </c>
      <c r="G13" s="166">
        <f t="shared" si="1"/>
        <v>909</v>
      </c>
      <c r="H13" s="166">
        <f t="shared" si="1"/>
        <v>1246</v>
      </c>
    </row>
    <row r="15" spans="1:9" x14ac:dyDescent="0.3">
      <c r="A15" s="166" t="s">
        <v>451</v>
      </c>
    </row>
    <row r="16" spans="1:9" x14ac:dyDescent="0.3">
      <c r="B16" s="167">
        <v>2009</v>
      </c>
      <c r="C16" s="167">
        <v>2010</v>
      </c>
      <c r="D16" s="167">
        <v>2011</v>
      </c>
      <c r="E16" s="167">
        <v>2012</v>
      </c>
      <c r="F16" s="167">
        <v>2013</v>
      </c>
      <c r="G16" s="167">
        <v>2014</v>
      </c>
      <c r="H16" s="167">
        <v>2015</v>
      </c>
      <c r="I16" s="168"/>
    </row>
    <row r="17" spans="1:12" x14ac:dyDescent="0.3">
      <c r="A17" s="166" t="s">
        <v>447</v>
      </c>
      <c r="B17" s="166">
        <v>307</v>
      </c>
      <c r="C17" s="166">
        <v>378</v>
      </c>
      <c r="D17" s="166">
        <v>557</v>
      </c>
      <c r="E17" s="166">
        <v>492</v>
      </c>
      <c r="F17" s="166">
        <v>564</v>
      </c>
      <c r="G17" s="166">
        <v>715</v>
      </c>
      <c r="H17" s="166">
        <v>733</v>
      </c>
    </row>
    <row r="18" spans="1:12" x14ac:dyDescent="0.3">
      <c r="A18" s="166" t="s">
        <v>448</v>
      </c>
      <c r="B18" s="166">
        <v>423</v>
      </c>
      <c r="C18" s="166">
        <v>799</v>
      </c>
      <c r="D18" s="166">
        <v>804</v>
      </c>
      <c r="E18" s="166">
        <v>821</v>
      </c>
      <c r="F18" s="166">
        <v>1200</v>
      </c>
      <c r="G18" s="166">
        <v>1761</v>
      </c>
      <c r="H18" s="166">
        <v>2096</v>
      </c>
    </row>
    <row r="19" spans="1:12" x14ac:dyDescent="0.3">
      <c r="A19" s="166" t="s">
        <v>449</v>
      </c>
      <c r="B19" s="166">
        <f t="shared" ref="B19:H19" si="2">SUM(B17:B18)</f>
        <v>730</v>
      </c>
      <c r="C19" s="166">
        <f t="shared" si="2"/>
        <v>1177</v>
      </c>
      <c r="D19" s="166">
        <f t="shared" si="2"/>
        <v>1361</v>
      </c>
      <c r="E19" s="166">
        <f t="shared" si="2"/>
        <v>1313</v>
      </c>
      <c r="F19" s="166">
        <f t="shared" si="2"/>
        <v>1764</v>
      </c>
      <c r="G19" s="166">
        <f t="shared" si="2"/>
        <v>2476</v>
      </c>
      <c r="H19" s="166">
        <f t="shared" si="2"/>
        <v>2829</v>
      </c>
    </row>
    <row r="21" spans="1:12" ht="46.8" x14ac:dyDescent="0.3">
      <c r="A21" s="169" t="s">
        <v>452</v>
      </c>
      <c r="B21" s="170"/>
      <c r="C21" s="166" t="s">
        <v>453</v>
      </c>
    </row>
    <row r="22" spans="1:12" ht="31.2" x14ac:dyDescent="0.3">
      <c r="A22" s="169" t="s">
        <v>454</v>
      </c>
      <c r="B22" s="166">
        <v>4137</v>
      </c>
      <c r="C22" s="171">
        <v>0.37</v>
      </c>
      <c r="D22" s="172"/>
    </row>
    <row r="23" spans="1:12" ht="31.2" x14ac:dyDescent="0.3">
      <c r="A23" s="169" t="s">
        <v>455</v>
      </c>
      <c r="B23" s="166">
        <v>1840</v>
      </c>
      <c r="C23" s="171">
        <v>0.17</v>
      </c>
    </row>
    <row r="24" spans="1:12" ht="46.8" x14ac:dyDescent="0.3">
      <c r="A24" s="169" t="s">
        <v>456</v>
      </c>
      <c r="B24" s="166">
        <v>431</v>
      </c>
      <c r="C24" s="171">
        <v>0.04</v>
      </c>
    </row>
    <row r="25" spans="1:12" x14ac:dyDescent="0.3">
      <c r="A25" s="169" t="s">
        <v>457</v>
      </c>
      <c r="B25" s="166">
        <v>296</v>
      </c>
      <c r="C25" s="171">
        <v>0.03</v>
      </c>
      <c r="F25" s="169"/>
      <c r="G25" s="170"/>
      <c r="K25" s="169"/>
      <c r="L25" s="170"/>
    </row>
    <row r="26" spans="1:12" x14ac:dyDescent="0.3">
      <c r="A26" s="169" t="s">
        <v>458</v>
      </c>
      <c r="B26" s="166">
        <v>508</v>
      </c>
      <c r="C26" s="171">
        <v>0.05</v>
      </c>
    </row>
    <row r="27" spans="1:12" ht="46.8" x14ac:dyDescent="0.3">
      <c r="A27" s="169" t="s">
        <v>459</v>
      </c>
      <c r="B27" s="166">
        <v>2368</v>
      </c>
      <c r="C27" s="171">
        <v>0.21</v>
      </c>
    </row>
    <row r="28" spans="1:12" ht="46.8" x14ac:dyDescent="0.3">
      <c r="A28" s="169" t="s">
        <v>460</v>
      </c>
      <c r="B28" s="166">
        <v>1422</v>
      </c>
      <c r="C28" s="171">
        <v>0.13</v>
      </c>
    </row>
    <row r="29" spans="1:12" ht="46.8" x14ac:dyDescent="0.3">
      <c r="A29" s="169" t="s">
        <v>461</v>
      </c>
      <c r="B29" s="170">
        <f>SUM(B22:B28)</f>
        <v>11002</v>
      </c>
      <c r="C29" s="170"/>
      <c r="D29" s="171"/>
    </row>
    <row r="30" spans="1:12" x14ac:dyDescent="0.3">
      <c r="A30" s="169"/>
      <c r="B30" s="170"/>
      <c r="C30" s="170"/>
      <c r="D30" s="171"/>
    </row>
    <row r="31" spans="1:12" x14ac:dyDescent="0.3">
      <c r="A31" s="173" t="s">
        <v>462</v>
      </c>
      <c r="B31" s="170"/>
    </row>
    <row r="32" spans="1:12" ht="78" x14ac:dyDescent="0.3">
      <c r="A32" s="169"/>
      <c r="B32" s="169" t="s">
        <v>463</v>
      </c>
      <c r="C32" s="169" t="s">
        <v>464</v>
      </c>
      <c r="D32" s="169" t="s">
        <v>465</v>
      </c>
      <c r="E32" s="169" t="s">
        <v>466</v>
      </c>
      <c r="F32" s="169" t="s">
        <v>467</v>
      </c>
      <c r="G32" s="169" t="s">
        <v>468</v>
      </c>
      <c r="H32" s="169"/>
    </row>
    <row r="33" spans="1:10" ht="17.25" customHeight="1" x14ac:dyDescent="0.3">
      <c r="A33" s="169">
        <v>2014</v>
      </c>
      <c r="B33" s="166">
        <v>295</v>
      </c>
      <c r="C33" s="166">
        <v>116</v>
      </c>
      <c r="D33" s="169">
        <v>64</v>
      </c>
      <c r="E33" s="166">
        <v>52</v>
      </c>
      <c r="F33" s="166">
        <v>210</v>
      </c>
      <c r="G33" s="166">
        <v>15</v>
      </c>
    </row>
    <row r="34" spans="1:10" x14ac:dyDescent="0.3">
      <c r="A34" s="169">
        <v>2015</v>
      </c>
      <c r="B34" s="166">
        <v>255</v>
      </c>
      <c r="C34" s="166">
        <v>158</v>
      </c>
      <c r="D34" s="166">
        <v>66</v>
      </c>
      <c r="E34" s="166">
        <v>92</v>
      </c>
      <c r="F34" s="166">
        <v>173</v>
      </c>
      <c r="G34" s="166">
        <v>4</v>
      </c>
      <c r="I34" s="169"/>
      <c r="J34" s="171"/>
    </row>
    <row r="35" spans="1:10" x14ac:dyDescent="0.3">
      <c r="A35" s="169"/>
      <c r="I35" s="169"/>
      <c r="J35" s="171"/>
    </row>
    <row r="37" spans="1:10" x14ac:dyDescent="0.3">
      <c r="A37" s="167" t="s">
        <v>469</v>
      </c>
    </row>
    <row r="38" spans="1:10" x14ac:dyDescent="0.3">
      <c r="B38" s="169"/>
      <c r="C38" s="169"/>
      <c r="E38" s="169"/>
    </row>
  </sheetData>
  <pageMargins left="0.75" right="0.75" top="1" bottom="1" header="0.5" footer="0.5"/>
  <pageSetup orientation="portrait" horizontalDpi="4294967292" verticalDpi="429496729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7" workbookViewId="0">
      <selection activeCell="A35" sqref="A35"/>
    </sheetView>
  </sheetViews>
  <sheetFormatPr defaultRowHeight="14.4" x14ac:dyDescent="0.3"/>
  <cols>
    <col min="1" max="1" width="14.109375" customWidth="1"/>
    <col min="6" max="6" width="17.77734375" customWidth="1"/>
    <col min="7" max="7" width="15" customWidth="1"/>
  </cols>
  <sheetData>
    <row r="1" spans="1:7" ht="15" thickTop="1" x14ac:dyDescent="0.3">
      <c r="A1" s="164" t="s">
        <v>20</v>
      </c>
    </row>
    <row r="3" spans="1:7" ht="15.6" x14ac:dyDescent="0.3">
      <c r="A3" s="175" t="s">
        <v>500</v>
      </c>
      <c r="B3" s="176"/>
      <c r="C3" s="176"/>
    </row>
    <row r="4" spans="1:7" s="33" customFormat="1" ht="57.6" x14ac:dyDescent="0.3">
      <c r="A4" s="33" t="s">
        <v>501</v>
      </c>
      <c r="B4" s="33" t="s">
        <v>487</v>
      </c>
      <c r="C4" s="33" t="s">
        <v>447</v>
      </c>
      <c r="D4" s="33" t="s">
        <v>448</v>
      </c>
      <c r="F4" s="33" t="s">
        <v>488</v>
      </c>
      <c r="G4" s="33" t="s">
        <v>489</v>
      </c>
    </row>
    <row r="5" spans="1:7" s="33" customFormat="1" ht="28.8" x14ac:dyDescent="0.3">
      <c r="A5" s="33" t="s">
        <v>214</v>
      </c>
      <c r="B5" s="33" t="s">
        <v>502</v>
      </c>
      <c r="C5" s="33" t="s">
        <v>503</v>
      </c>
      <c r="D5" s="33" t="s">
        <v>504</v>
      </c>
      <c r="F5" s="33" t="s">
        <v>505</v>
      </c>
      <c r="G5" s="33" t="s">
        <v>506</v>
      </c>
    </row>
    <row r="6" spans="1:7" x14ac:dyDescent="0.3">
      <c r="A6" s="33" t="s">
        <v>89</v>
      </c>
      <c r="B6">
        <v>5</v>
      </c>
      <c r="C6">
        <v>44</v>
      </c>
      <c r="D6">
        <v>28</v>
      </c>
      <c r="F6">
        <v>1</v>
      </c>
      <c r="G6">
        <v>1</v>
      </c>
    </row>
    <row r="7" spans="1:7" ht="28.8" x14ac:dyDescent="0.3">
      <c r="A7" s="33" t="s">
        <v>350</v>
      </c>
      <c r="B7">
        <v>6</v>
      </c>
      <c r="C7">
        <v>4</v>
      </c>
      <c r="D7">
        <v>0</v>
      </c>
    </row>
    <row r="8" spans="1:7" x14ac:dyDescent="0.3">
      <c r="A8" s="33" t="s">
        <v>181</v>
      </c>
      <c r="B8">
        <v>1</v>
      </c>
      <c r="C8">
        <v>0</v>
      </c>
      <c r="D8">
        <v>1</v>
      </c>
    </row>
    <row r="9" spans="1:7" ht="43.2" x14ac:dyDescent="0.3">
      <c r="A9" s="33" t="s">
        <v>98</v>
      </c>
      <c r="B9">
        <v>4</v>
      </c>
      <c r="C9">
        <v>27</v>
      </c>
      <c r="D9">
        <v>3</v>
      </c>
    </row>
    <row r="10" spans="1:7" x14ac:dyDescent="0.3">
      <c r="A10" s="33" t="s">
        <v>490</v>
      </c>
      <c r="B10">
        <v>3</v>
      </c>
      <c r="C10">
        <v>0</v>
      </c>
      <c r="D10">
        <v>3</v>
      </c>
    </row>
    <row r="11" spans="1:7" x14ac:dyDescent="0.3">
      <c r="A11" s="33" t="s">
        <v>106</v>
      </c>
      <c r="B11">
        <v>8</v>
      </c>
      <c r="C11">
        <v>43</v>
      </c>
      <c r="D11">
        <v>39</v>
      </c>
    </row>
    <row r="12" spans="1:7" x14ac:dyDescent="0.3">
      <c r="A12" s="33" t="s">
        <v>107</v>
      </c>
      <c r="B12">
        <v>14</v>
      </c>
      <c r="C12">
        <v>39</v>
      </c>
      <c r="D12">
        <v>20</v>
      </c>
    </row>
    <row r="13" spans="1:7" x14ac:dyDescent="0.3">
      <c r="A13" s="33" t="s">
        <v>114</v>
      </c>
      <c r="B13">
        <v>2</v>
      </c>
      <c r="C13">
        <v>9</v>
      </c>
      <c r="D13">
        <v>0</v>
      </c>
    </row>
    <row r="14" spans="1:7" x14ac:dyDescent="0.3">
      <c r="A14" s="33" t="s">
        <v>192</v>
      </c>
      <c r="B14">
        <v>16</v>
      </c>
      <c r="C14">
        <v>45</v>
      </c>
      <c r="D14">
        <v>23</v>
      </c>
    </row>
    <row r="15" spans="1:7" x14ac:dyDescent="0.3">
      <c r="A15" s="33" t="s">
        <v>118</v>
      </c>
      <c r="B15">
        <v>2</v>
      </c>
      <c r="C15">
        <v>7</v>
      </c>
      <c r="D15">
        <v>0</v>
      </c>
    </row>
    <row r="16" spans="1:7" x14ac:dyDescent="0.3">
      <c r="A16" s="33" t="s">
        <v>120</v>
      </c>
      <c r="B16">
        <v>3</v>
      </c>
      <c r="C16">
        <v>1</v>
      </c>
      <c r="D16">
        <v>1</v>
      </c>
    </row>
    <row r="17" spans="1:7" x14ac:dyDescent="0.3">
      <c r="A17" s="33" t="s">
        <v>123</v>
      </c>
      <c r="B17">
        <v>8</v>
      </c>
      <c r="C17">
        <v>0</v>
      </c>
      <c r="D17">
        <v>7</v>
      </c>
      <c r="F17">
        <v>1</v>
      </c>
      <c r="G17">
        <v>1</v>
      </c>
    </row>
    <row r="18" spans="1:7" ht="28.8" x14ac:dyDescent="0.3">
      <c r="A18" s="33" t="s">
        <v>491</v>
      </c>
      <c r="B18">
        <v>135</v>
      </c>
      <c r="C18">
        <v>173</v>
      </c>
      <c r="D18">
        <v>322</v>
      </c>
      <c r="F18">
        <v>94</v>
      </c>
      <c r="G18">
        <v>63</v>
      </c>
    </row>
    <row r="19" spans="1:7" x14ac:dyDescent="0.3">
      <c r="A19" s="33" t="s">
        <v>126</v>
      </c>
      <c r="B19">
        <v>6</v>
      </c>
      <c r="C19">
        <v>8</v>
      </c>
      <c r="D19">
        <v>8</v>
      </c>
      <c r="F19">
        <v>5</v>
      </c>
      <c r="G19">
        <v>5</v>
      </c>
    </row>
    <row r="20" spans="1:7" ht="28.8" x14ac:dyDescent="0.3">
      <c r="A20" s="33" t="s">
        <v>492</v>
      </c>
      <c r="B20">
        <v>34</v>
      </c>
      <c r="C20">
        <v>3</v>
      </c>
      <c r="D20">
        <v>47</v>
      </c>
    </row>
    <row r="21" spans="1:7" x14ac:dyDescent="0.3">
      <c r="A21" s="33" t="s">
        <v>127</v>
      </c>
      <c r="B21">
        <v>9</v>
      </c>
      <c r="C21">
        <v>31</v>
      </c>
      <c r="D21">
        <v>35</v>
      </c>
      <c r="F21">
        <v>5</v>
      </c>
      <c r="G21">
        <v>5</v>
      </c>
    </row>
    <row r="22" spans="1:7" x14ac:dyDescent="0.3">
      <c r="A22" s="33" t="s">
        <v>449</v>
      </c>
      <c r="B22">
        <f>SUM(B6:B21)</f>
        <v>256</v>
      </c>
      <c r="C22">
        <f>SUM(C6:C21)</f>
        <v>434</v>
      </c>
      <c r="D22">
        <f>SUM(D6:D21)</f>
        <v>537</v>
      </c>
    </row>
    <row r="23" spans="1:7" x14ac:dyDescent="0.3">
      <c r="A23" s="33"/>
    </row>
    <row r="24" spans="1:7" ht="15.6" x14ac:dyDescent="0.3">
      <c r="A24" s="177" t="s">
        <v>493</v>
      </c>
    </row>
    <row r="25" spans="1:7" ht="43.2" x14ac:dyDescent="0.3">
      <c r="A25" s="33" t="s">
        <v>508</v>
      </c>
      <c r="B25" s="33" t="s">
        <v>494</v>
      </c>
      <c r="C25" s="33" t="s">
        <v>453</v>
      </c>
    </row>
    <row r="26" spans="1:7" ht="57.6" x14ac:dyDescent="0.3">
      <c r="A26" s="33" t="s">
        <v>509</v>
      </c>
      <c r="B26" s="33" t="s">
        <v>502</v>
      </c>
      <c r="C26" s="33" t="s">
        <v>507</v>
      </c>
    </row>
    <row r="27" spans="1:7" ht="28.8" x14ac:dyDescent="0.3">
      <c r="A27" s="33" t="s">
        <v>495</v>
      </c>
      <c r="B27">
        <v>156</v>
      </c>
      <c r="C27" s="178">
        <v>0.61</v>
      </c>
    </row>
    <row r="28" spans="1:7" ht="28.8" x14ac:dyDescent="0.3">
      <c r="A28" s="33" t="s">
        <v>496</v>
      </c>
      <c r="B28">
        <v>73</v>
      </c>
      <c r="C28" s="178">
        <v>0.28999999999999998</v>
      </c>
    </row>
    <row r="29" spans="1:7" ht="28.8" x14ac:dyDescent="0.3">
      <c r="A29" s="33" t="s">
        <v>497</v>
      </c>
      <c r="B29">
        <v>19</v>
      </c>
      <c r="C29" s="178">
        <v>7.0000000000000007E-2</v>
      </c>
    </row>
    <row r="30" spans="1:7" ht="28.8" x14ac:dyDescent="0.3">
      <c r="A30" s="33" t="s">
        <v>498</v>
      </c>
      <c r="B30">
        <v>6</v>
      </c>
      <c r="C30" s="178">
        <v>0.02</v>
      </c>
    </row>
    <row r="31" spans="1:7" ht="28.8" x14ac:dyDescent="0.3">
      <c r="A31" s="33" t="s">
        <v>499</v>
      </c>
      <c r="B31">
        <v>2</v>
      </c>
      <c r="C31" s="178">
        <v>0.01</v>
      </c>
    </row>
    <row r="34" spans="1:1" ht="28.8" x14ac:dyDescent="0.3">
      <c r="A34" s="33" t="s">
        <v>469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"/>
  <sheetViews>
    <sheetView workbookViewId="0">
      <selection activeCell="J11" sqref="J11"/>
    </sheetView>
  </sheetViews>
  <sheetFormatPr defaultRowHeight="14.4" x14ac:dyDescent="0.3"/>
  <cols>
    <col min="1" max="1" width="27.33203125" customWidth="1"/>
    <col min="2" max="2" width="7.88671875" customWidth="1"/>
    <col min="3" max="3" width="6.88671875" customWidth="1"/>
  </cols>
  <sheetData>
    <row r="4" spans="1:9" x14ac:dyDescent="0.3">
      <c r="A4" t="s">
        <v>477</v>
      </c>
      <c r="B4">
        <v>2000</v>
      </c>
      <c r="C4">
        <v>2009</v>
      </c>
      <c r="D4">
        <v>2010</v>
      </c>
      <c r="E4">
        <v>2011</v>
      </c>
      <c r="F4">
        <v>2012</v>
      </c>
      <c r="G4">
        <v>2013</v>
      </c>
      <c r="H4">
        <v>2014</v>
      </c>
      <c r="I4">
        <v>2015</v>
      </c>
    </row>
    <row r="5" spans="1:9" x14ac:dyDescent="0.3">
      <c r="A5" t="s">
        <v>475</v>
      </c>
      <c r="B5" t="s">
        <v>478</v>
      </c>
      <c r="C5" t="s">
        <v>479</v>
      </c>
      <c r="D5" t="s">
        <v>480</v>
      </c>
      <c r="E5" t="s">
        <v>481</v>
      </c>
      <c r="F5" t="s">
        <v>482</v>
      </c>
      <c r="G5" t="s">
        <v>483</v>
      </c>
      <c r="H5" t="s">
        <v>484</v>
      </c>
      <c r="I5" t="s">
        <v>485</v>
      </c>
    </row>
    <row r="6" spans="1:9" x14ac:dyDescent="0.3">
      <c r="A6" t="s">
        <v>470</v>
      </c>
      <c r="C6">
        <v>0.98</v>
      </c>
      <c r="D6">
        <v>0.84</v>
      </c>
      <c r="E6">
        <v>0.9</v>
      </c>
      <c r="F6">
        <v>0.93</v>
      </c>
      <c r="G6">
        <v>1.2</v>
      </c>
      <c r="H6">
        <v>1.8</v>
      </c>
      <c r="I6">
        <v>3.2</v>
      </c>
    </row>
    <row r="7" spans="1:9" x14ac:dyDescent="0.3">
      <c r="A7" t="s">
        <v>471</v>
      </c>
      <c r="C7">
        <v>15.2</v>
      </c>
      <c r="D7">
        <v>15.5</v>
      </c>
      <c r="E7">
        <v>15.2</v>
      </c>
      <c r="F7">
        <v>15.4</v>
      </c>
      <c r="G7">
        <v>16.7</v>
      </c>
      <c r="H7">
        <v>19.5</v>
      </c>
      <c r="I7">
        <v>21.3</v>
      </c>
    </row>
    <row r="8" spans="1:9" x14ac:dyDescent="0.3">
      <c r="A8" t="s">
        <v>472</v>
      </c>
      <c r="C8">
        <v>27</v>
      </c>
      <c r="D8">
        <v>27.5</v>
      </c>
      <c r="E8">
        <v>26.4</v>
      </c>
      <c r="F8">
        <v>28.8</v>
      </c>
      <c r="G8">
        <v>33.299999999999997</v>
      </c>
      <c r="H8">
        <v>38.200000000000003</v>
      </c>
      <c r="I8">
        <v>40.799999999999997</v>
      </c>
    </row>
    <row r="9" spans="1:9" x14ac:dyDescent="0.3">
      <c r="A9" t="s">
        <v>473</v>
      </c>
      <c r="G9">
        <v>22.1</v>
      </c>
      <c r="H9">
        <v>19.100000000000001</v>
      </c>
      <c r="I9">
        <v>19.2</v>
      </c>
    </row>
    <row r="10" spans="1:9" x14ac:dyDescent="0.3">
      <c r="A10" t="s">
        <v>474</v>
      </c>
      <c r="B10">
        <v>193</v>
      </c>
      <c r="D10">
        <v>223</v>
      </c>
      <c r="I10">
        <v>244</v>
      </c>
    </row>
    <row r="12" spans="1:9" x14ac:dyDescent="0.3">
      <c r="A12" t="s">
        <v>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workbookViewId="0"/>
  </sheetViews>
  <sheetFormatPr defaultColWidth="11" defaultRowHeight="15.6" x14ac:dyDescent="0.3"/>
  <cols>
    <col min="1" max="1" width="26.33203125" style="169" customWidth="1"/>
    <col min="2" max="3" width="11" style="166"/>
    <col min="4" max="4" width="20" style="166" customWidth="1"/>
    <col min="5" max="16384" width="11" style="166"/>
  </cols>
  <sheetData>
    <row r="1" spans="1:5" ht="16.2" thickTop="1" x14ac:dyDescent="0.3">
      <c r="A1" s="165" t="s">
        <v>23</v>
      </c>
    </row>
    <row r="2" spans="1:5" ht="15.75" customHeight="1" x14ac:dyDescent="0.3">
      <c r="A2" s="166"/>
    </row>
    <row r="3" spans="1:5" x14ac:dyDescent="0.3">
      <c r="A3" s="212" t="s">
        <v>565</v>
      </c>
      <c r="B3" s="212"/>
      <c r="C3" s="212"/>
      <c r="D3" s="173" t="s">
        <v>510</v>
      </c>
    </row>
    <row r="4" spans="1:5" ht="31.2" x14ac:dyDescent="0.3">
      <c r="A4" s="179" t="s">
        <v>511</v>
      </c>
      <c r="B4" s="180" t="s">
        <v>512</v>
      </c>
      <c r="D4" s="181" t="s">
        <v>513</v>
      </c>
      <c r="E4" s="171">
        <v>0.61</v>
      </c>
    </row>
    <row r="5" spans="1:5" ht="46.8" x14ac:dyDescent="0.3">
      <c r="A5" s="179" t="s">
        <v>514</v>
      </c>
      <c r="B5" s="182">
        <v>0.15</v>
      </c>
      <c r="D5" s="181" t="s">
        <v>515</v>
      </c>
      <c r="E5" s="171">
        <v>0.23</v>
      </c>
    </row>
    <row r="6" spans="1:5" ht="46.8" x14ac:dyDescent="0.3">
      <c r="A6" s="179" t="s">
        <v>516</v>
      </c>
      <c r="B6" s="182">
        <v>0.19</v>
      </c>
      <c r="D6" s="181" t="s">
        <v>517</v>
      </c>
      <c r="E6" s="171">
        <v>0.22</v>
      </c>
    </row>
    <row r="7" spans="1:5" ht="46.8" x14ac:dyDescent="0.3">
      <c r="A7" s="179" t="s">
        <v>518</v>
      </c>
      <c r="B7" s="182">
        <v>0.12</v>
      </c>
      <c r="D7" s="181" t="s">
        <v>519</v>
      </c>
      <c r="E7" s="171">
        <v>0.2</v>
      </c>
    </row>
    <row r="8" spans="1:5" ht="31.2" x14ac:dyDescent="0.3">
      <c r="A8" s="179" t="s">
        <v>520</v>
      </c>
      <c r="B8" s="180" t="s">
        <v>521</v>
      </c>
      <c r="D8" s="181" t="s">
        <v>522</v>
      </c>
      <c r="E8" s="171">
        <v>0.19</v>
      </c>
    </row>
    <row r="9" spans="1:5" ht="31.2" x14ac:dyDescent="0.3">
      <c r="A9" s="179"/>
      <c r="B9" s="180"/>
      <c r="D9" s="181" t="s">
        <v>523</v>
      </c>
      <c r="E9" s="171">
        <v>0.13</v>
      </c>
    </row>
    <row r="10" spans="1:5" x14ac:dyDescent="0.3">
      <c r="A10" s="179"/>
      <c r="B10" s="180"/>
      <c r="D10" s="181" t="s">
        <v>524</v>
      </c>
      <c r="E10" s="171">
        <v>0.13</v>
      </c>
    </row>
    <row r="11" spans="1:5" x14ac:dyDescent="0.3">
      <c r="A11" s="179"/>
      <c r="B11" s="180"/>
      <c r="D11" s="181" t="s">
        <v>525</v>
      </c>
      <c r="E11" s="171">
        <v>0.1</v>
      </c>
    </row>
    <row r="12" spans="1:5" x14ac:dyDescent="0.3">
      <c r="A12" s="179"/>
      <c r="B12" s="180"/>
      <c r="D12" s="181" t="s">
        <v>526</v>
      </c>
      <c r="E12" s="171">
        <v>0.08</v>
      </c>
    </row>
    <row r="13" spans="1:5" ht="31.2" x14ac:dyDescent="0.3">
      <c r="A13" s="179"/>
      <c r="B13" s="180"/>
      <c r="D13" s="181" t="s">
        <v>527</v>
      </c>
      <c r="E13" s="171">
        <v>0.06</v>
      </c>
    </row>
    <row r="14" spans="1:5" x14ac:dyDescent="0.3">
      <c r="A14" s="179"/>
      <c r="B14" s="180"/>
      <c r="D14" s="181" t="s">
        <v>528</v>
      </c>
      <c r="E14" s="171">
        <v>0.05</v>
      </c>
    </row>
    <row r="15" spans="1:5" x14ac:dyDescent="0.3">
      <c r="A15" s="183"/>
    </row>
    <row r="17" spans="1:5" x14ac:dyDescent="0.3">
      <c r="A17" s="173" t="s">
        <v>529</v>
      </c>
      <c r="D17" s="173" t="s">
        <v>530</v>
      </c>
    </row>
    <row r="18" spans="1:5" x14ac:dyDescent="0.3">
      <c r="A18" s="184" t="s">
        <v>531</v>
      </c>
      <c r="D18" s="184" t="s">
        <v>531</v>
      </c>
    </row>
    <row r="19" spans="1:5" ht="62.4" x14ac:dyDescent="0.3">
      <c r="A19" s="181" t="s">
        <v>564</v>
      </c>
      <c r="B19" s="171">
        <v>0.54</v>
      </c>
      <c r="D19" s="181" t="s">
        <v>532</v>
      </c>
      <c r="E19" s="171">
        <v>0.5</v>
      </c>
    </row>
    <row r="20" spans="1:5" ht="31.2" x14ac:dyDescent="0.3">
      <c r="A20" s="181" t="s">
        <v>533</v>
      </c>
      <c r="B20" s="171">
        <v>0.38</v>
      </c>
      <c r="D20" s="181" t="s">
        <v>534</v>
      </c>
      <c r="E20" s="171">
        <v>0.39</v>
      </c>
    </row>
    <row r="21" spans="1:5" ht="31.2" x14ac:dyDescent="0.3">
      <c r="A21" s="181" t="s">
        <v>535</v>
      </c>
      <c r="B21" s="171">
        <v>0.32</v>
      </c>
      <c r="D21" s="181" t="s">
        <v>536</v>
      </c>
      <c r="E21" s="171">
        <v>0.38</v>
      </c>
    </row>
    <row r="22" spans="1:5" ht="46.8" x14ac:dyDescent="0.3">
      <c r="A22" s="181" t="s">
        <v>537</v>
      </c>
      <c r="B22" s="171">
        <v>0.31</v>
      </c>
      <c r="D22" s="181" t="s">
        <v>538</v>
      </c>
      <c r="E22" s="171">
        <v>0.35</v>
      </c>
    </row>
    <row r="23" spans="1:5" ht="31.2" x14ac:dyDescent="0.3">
      <c r="A23" s="181" t="s">
        <v>539</v>
      </c>
      <c r="B23" s="171">
        <v>0.27</v>
      </c>
      <c r="D23" s="181" t="s">
        <v>540</v>
      </c>
      <c r="E23" s="171">
        <v>0.2</v>
      </c>
    </row>
    <row r="24" spans="1:5" ht="46.8" x14ac:dyDescent="0.3">
      <c r="A24" s="181" t="s">
        <v>541</v>
      </c>
      <c r="B24" s="171">
        <v>0.21</v>
      </c>
      <c r="D24" s="181" t="s">
        <v>542</v>
      </c>
      <c r="E24" s="171">
        <v>0.17</v>
      </c>
    </row>
    <row r="25" spans="1:5" ht="31.2" x14ac:dyDescent="0.3">
      <c r="A25" s="181" t="s">
        <v>543</v>
      </c>
      <c r="B25" s="171">
        <v>0.13</v>
      </c>
      <c r="D25" s="181" t="s">
        <v>544</v>
      </c>
      <c r="E25" s="171">
        <v>0.15</v>
      </c>
    </row>
    <row r="26" spans="1:5" x14ac:dyDescent="0.3">
      <c r="B26" s="171"/>
      <c r="D26" s="181" t="s">
        <v>545</v>
      </c>
      <c r="E26" s="171">
        <v>0.11</v>
      </c>
    </row>
    <row r="27" spans="1:5" x14ac:dyDescent="0.3">
      <c r="A27" s="185" t="s">
        <v>546</v>
      </c>
    </row>
    <row r="28" spans="1:5" x14ac:dyDescent="0.3">
      <c r="A28" s="181" t="s">
        <v>547</v>
      </c>
    </row>
    <row r="29" spans="1:5" ht="62.4" x14ac:dyDescent="0.3">
      <c r="A29" s="169" t="s">
        <v>548</v>
      </c>
      <c r="B29" s="166" t="s">
        <v>549</v>
      </c>
      <c r="C29" s="166" t="s">
        <v>550</v>
      </c>
    </row>
    <row r="30" spans="1:5" x14ac:dyDescent="0.3">
      <c r="A30" s="169" t="s">
        <v>551</v>
      </c>
      <c r="B30" s="171">
        <v>0.8</v>
      </c>
      <c r="C30" s="171">
        <v>0.5</v>
      </c>
    </row>
    <row r="31" spans="1:5" ht="31.2" x14ac:dyDescent="0.3">
      <c r="A31" s="186" t="s">
        <v>552</v>
      </c>
      <c r="B31" s="171">
        <v>0.8</v>
      </c>
      <c r="C31" s="171">
        <v>0.57999999999999996</v>
      </c>
    </row>
    <row r="32" spans="1:5" x14ac:dyDescent="0.3">
      <c r="A32" s="169" t="s">
        <v>553</v>
      </c>
      <c r="B32" s="171">
        <v>0.76</v>
      </c>
      <c r="C32" s="171">
        <v>0.54</v>
      </c>
    </row>
    <row r="33" spans="1:3" x14ac:dyDescent="0.3">
      <c r="A33" s="169" t="s">
        <v>146</v>
      </c>
      <c r="B33" s="171">
        <v>0.75</v>
      </c>
      <c r="C33" s="171">
        <v>0.78</v>
      </c>
    </row>
    <row r="34" spans="1:3" x14ac:dyDescent="0.3">
      <c r="A34" s="169" t="s">
        <v>554</v>
      </c>
      <c r="B34" s="171">
        <v>0.72</v>
      </c>
      <c r="C34" s="171">
        <v>0.62</v>
      </c>
    </row>
    <row r="36" spans="1:3" x14ac:dyDescent="0.3">
      <c r="B36" s="171"/>
    </row>
    <row r="37" spans="1:3" x14ac:dyDescent="0.3">
      <c r="A37" s="181"/>
      <c r="B37" s="171"/>
    </row>
    <row r="38" spans="1:3" x14ac:dyDescent="0.3">
      <c r="A38" s="174" t="s">
        <v>563</v>
      </c>
    </row>
    <row r="39" spans="1:3" x14ac:dyDescent="0.3">
      <c r="A39" s="166"/>
      <c r="C39" s="180"/>
    </row>
    <row r="40" spans="1:3" x14ac:dyDescent="0.3">
      <c r="A40" s="166" t="s">
        <v>555</v>
      </c>
      <c r="C40" s="180"/>
    </row>
    <row r="41" spans="1:3" x14ac:dyDescent="0.3">
      <c r="A41" s="166" t="s">
        <v>556</v>
      </c>
      <c r="B41" s="166">
        <v>18</v>
      </c>
      <c r="C41" s="180"/>
    </row>
    <row r="42" spans="1:3" x14ac:dyDescent="0.3">
      <c r="A42" s="187" t="s">
        <v>557</v>
      </c>
      <c r="B42" s="166">
        <v>1</v>
      </c>
      <c r="C42" s="180"/>
    </row>
    <row r="43" spans="1:3" x14ac:dyDescent="0.3">
      <c r="A43" s="166" t="s">
        <v>558</v>
      </c>
      <c r="B43" s="166">
        <v>12</v>
      </c>
      <c r="C43" s="180"/>
    </row>
    <row r="44" spans="1:3" ht="31.2" x14ac:dyDescent="0.3">
      <c r="A44" s="169" t="s">
        <v>559</v>
      </c>
      <c r="B44" s="166">
        <v>2</v>
      </c>
      <c r="C44" s="180"/>
    </row>
    <row r="45" spans="1:3" x14ac:dyDescent="0.3">
      <c r="A45" s="166" t="s">
        <v>560</v>
      </c>
      <c r="B45" s="166">
        <v>12</v>
      </c>
      <c r="C45" s="180"/>
    </row>
    <row r="46" spans="1:3" x14ac:dyDescent="0.3">
      <c r="A46" s="166" t="s">
        <v>561</v>
      </c>
      <c r="B46" s="166">
        <v>61</v>
      </c>
      <c r="C46" s="180"/>
    </row>
    <row r="47" spans="1:3" ht="33.75" customHeight="1" x14ac:dyDescent="0.3">
      <c r="A47" s="169" t="s">
        <v>562</v>
      </c>
      <c r="B47" s="166">
        <v>20</v>
      </c>
      <c r="C47" s="180"/>
    </row>
    <row r="48" spans="1:3" x14ac:dyDescent="0.3">
      <c r="A48" s="166" t="s">
        <v>458</v>
      </c>
      <c r="B48" s="166">
        <v>6</v>
      </c>
    </row>
    <row r="49" spans="1:6" x14ac:dyDescent="0.3">
      <c r="A49" s="166"/>
    </row>
    <row r="50" spans="1:6" x14ac:dyDescent="0.3">
      <c r="A50" t="s">
        <v>566</v>
      </c>
      <c r="B50" s="171"/>
    </row>
    <row r="59" spans="1:6" x14ac:dyDescent="0.3">
      <c r="A59" s="183"/>
    </row>
    <row r="60" spans="1:6" x14ac:dyDescent="0.3">
      <c r="A60" s="188"/>
      <c r="B60" s="180"/>
      <c r="C60" s="180"/>
      <c r="D60" s="180"/>
      <c r="E60" s="180"/>
      <c r="F60" s="180"/>
    </row>
    <row r="61" spans="1:6" x14ac:dyDescent="0.3">
      <c r="A61" s="188"/>
      <c r="B61" s="180"/>
      <c r="C61" s="180"/>
      <c r="D61" s="180"/>
      <c r="E61" s="180"/>
      <c r="F61" s="180"/>
    </row>
    <row r="62" spans="1:6" ht="17.25" customHeight="1" x14ac:dyDescent="0.3">
      <c r="A62" s="179"/>
      <c r="B62" s="179"/>
      <c r="C62" s="179"/>
      <c r="D62" s="179"/>
      <c r="E62" s="179"/>
      <c r="F62" s="179"/>
    </row>
    <row r="63" spans="1:6" x14ac:dyDescent="0.3">
      <c r="A63" s="179"/>
      <c r="B63" s="180"/>
      <c r="C63" s="180"/>
      <c r="D63" s="180"/>
      <c r="E63" s="180"/>
      <c r="F63" s="180"/>
    </row>
    <row r="64" spans="1:6" x14ac:dyDescent="0.3">
      <c r="A64" s="179"/>
      <c r="B64" s="180"/>
      <c r="C64" s="180"/>
      <c r="D64" s="180"/>
      <c r="E64" s="180"/>
      <c r="F64" s="180"/>
    </row>
    <row r="65" spans="1:6" x14ac:dyDescent="0.3">
      <c r="A65" s="179"/>
      <c r="B65" s="180"/>
      <c r="C65" s="180"/>
      <c r="D65" s="180"/>
      <c r="E65" s="180"/>
      <c r="F65" s="180"/>
    </row>
    <row r="66" spans="1:6" x14ac:dyDescent="0.3">
      <c r="A66" s="179"/>
      <c r="B66" s="180"/>
      <c r="C66" s="180"/>
      <c r="D66" s="180"/>
      <c r="E66" s="180"/>
      <c r="F66" s="180"/>
    </row>
    <row r="92" spans="1:1" s="188" customFormat="1" x14ac:dyDescent="0.3"/>
    <row r="93" spans="1:1" x14ac:dyDescent="0.3">
      <c r="A93" s="183"/>
    </row>
    <row r="94" spans="1:1" x14ac:dyDescent="0.3">
      <c r="A94" s="183"/>
    </row>
    <row r="123" spans="1:8" x14ac:dyDescent="0.3">
      <c r="A123" s="181"/>
      <c r="B123" s="171"/>
    </row>
    <row r="124" spans="1:8" x14ac:dyDescent="0.3">
      <c r="A124" s="181"/>
      <c r="B124" s="171"/>
    </row>
    <row r="125" spans="1:8" x14ac:dyDescent="0.3">
      <c r="A125" s="181"/>
      <c r="B125" s="171"/>
    </row>
    <row r="126" spans="1:8" x14ac:dyDescent="0.3">
      <c r="A126" s="181"/>
      <c r="B126" s="171"/>
    </row>
    <row r="127" spans="1:8" x14ac:dyDescent="0.3">
      <c r="A127" s="181"/>
      <c r="B127" s="171"/>
      <c r="C127" s="180"/>
      <c r="D127" s="180"/>
      <c r="E127" s="180"/>
      <c r="F127" s="180"/>
      <c r="G127" s="180"/>
      <c r="H127" s="180"/>
    </row>
    <row r="128" spans="1:8" x14ac:dyDescent="0.3">
      <c r="A128" s="181"/>
      <c r="B128" s="171"/>
      <c r="C128" s="180"/>
      <c r="D128" s="180"/>
      <c r="E128" s="180"/>
      <c r="F128" s="180"/>
      <c r="G128" s="180"/>
      <c r="H128" s="180"/>
    </row>
    <row r="129" spans="1:8" x14ac:dyDescent="0.3">
      <c r="C129" s="180"/>
      <c r="D129" s="180"/>
      <c r="E129" s="180"/>
      <c r="F129" s="180"/>
      <c r="G129" s="180"/>
      <c r="H129" s="180"/>
    </row>
    <row r="130" spans="1:8" x14ac:dyDescent="0.3">
      <c r="C130" s="180"/>
      <c r="D130" s="180"/>
      <c r="E130" s="180"/>
      <c r="F130" s="180"/>
      <c r="G130" s="180"/>
      <c r="H130" s="180"/>
    </row>
    <row r="131" spans="1:8" x14ac:dyDescent="0.3">
      <c r="C131" s="180"/>
      <c r="D131" s="180"/>
      <c r="E131" s="180"/>
      <c r="F131" s="180"/>
      <c r="G131" s="180"/>
      <c r="H131" s="180"/>
    </row>
    <row r="132" spans="1:8" x14ac:dyDescent="0.3">
      <c r="C132" s="180"/>
      <c r="D132" s="180"/>
      <c r="E132" s="180"/>
      <c r="F132" s="180"/>
      <c r="G132" s="180"/>
      <c r="H132" s="180"/>
    </row>
    <row r="133" spans="1:8" x14ac:dyDescent="0.3">
      <c r="C133" s="180"/>
      <c r="D133" s="180"/>
      <c r="E133" s="180"/>
      <c r="F133" s="180"/>
      <c r="G133" s="180"/>
      <c r="H133" s="180"/>
    </row>
    <row r="134" spans="1:8" x14ac:dyDescent="0.3">
      <c r="C134" s="180"/>
      <c r="D134" s="180"/>
      <c r="E134" s="180"/>
      <c r="F134" s="180"/>
      <c r="G134" s="180"/>
      <c r="H134" s="180"/>
    </row>
    <row r="135" spans="1:8" x14ac:dyDescent="0.3">
      <c r="A135" s="183"/>
      <c r="C135" s="180"/>
      <c r="D135" s="180"/>
      <c r="E135" s="180"/>
      <c r="F135" s="180"/>
      <c r="G135" s="180"/>
      <c r="H135" s="180"/>
    </row>
    <row r="136" spans="1:8" x14ac:dyDescent="0.3">
      <c r="C136" s="180"/>
      <c r="D136" s="180"/>
      <c r="E136" s="180"/>
      <c r="F136" s="180"/>
      <c r="G136" s="180"/>
      <c r="H136" s="180"/>
    </row>
  </sheetData>
  <mergeCells count="1">
    <mergeCell ref="A3:C3"/>
  </mergeCells>
  <pageMargins left="0.75" right="0.75" top="1" bottom="1" header="0.5" footer="0.5"/>
  <pageSetup orientation="portrait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9" workbookViewId="0">
      <selection activeCell="A29" sqref="A29"/>
    </sheetView>
  </sheetViews>
  <sheetFormatPr defaultRowHeight="14.4" x14ac:dyDescent="0.3"/>
  <sheetData>
    <row r="1" spans="1:12" ht="15" thickBot="1" x14ac:dyDescent="0.35">
      <c r="A1" s="189" t="s">
        <v>24</v>
      </c>
    </row>
    <row r="3" spans="1:12" x14ac:dyDescent="0.3">
      <c r="A3" s="190" t="s">
        <v>581</v>
      </c>
    </row>
    <row r="4" spans="1:12" x14ac:dyDescent="0.3">
      <c r="B4" s="213" t="s">
        <v>582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s="33" customFormat="1" ht="57.6" x14ac:dyDescent="0.3">
      <c r="A5" s="33" t="s">
        <v>501</v>
      </c>
      <c r="B5" s="33" t="s">
        <v>567</v>
      </c>
      <c r="C5" s="33" t="s">
        <v>568</v>
      </c>
      <c r="D5" s="33" t="s">
        <v>569</v>
      </c>
      <c r="E5" s="33" t="s">
        <v>570</v>
      </c>
      <c r="F5" s="33" t="s">
        <v>571</v>
      </c>
      <c r="G5" s="33" t="s">
        <v>572</v>
      </c>
      <c r="H5" s="33" t="s">
        <v>573</v>
      </c>
      <c r="I5" s="33" t="s">
        <v>574</v>
      </c>
      <c r="J5" s="33" t="s">
        <v>575</v>
      </c>
      <c r="K5" s="33" t="s">
        <v>576</v>
      </c>
      <c r="L5" s="33" t="s">
        <v>577</v>
      </c>
    </row>
    <row r="6" spans="1:12" s="33" customFormat="1" ht="86.4" x14ac:dyDescent="0.3">
      <c r="A6" s="33" t="s">
        <v>214</v>
      </c>
      <c r="B6" s="33" t="s">
        <v>583</v>
      </c>
      <c r="C6" s="33" t="s">
        <v>584</v>
      </c>
      <c r="D6" s="33" t="s">
        <v>585</v>
      </c>
      <c r="E6" s="33" t="s">
        <v>586</v>
      </c>
      <c r="F6" s="33" t="s">
        <v>587</v>
      </c>
      <c r="G6" s="33" t="s">
        <v>588</v>
      </c>
      <c r="H6" s="33" t="s">
        <v>589</v>
      </c>
      <c r="I6" s="33" t="s">
        <v>590</v>
      </c>
      <c r="J6" s="33" t="s">
        <v>593</v>
      </c>
      <c r="K6" s="33" t="s">
        <v>591</v>
      </c>
      <c r="L6" s="33" t="s">
        <v>592</v>
      </c>
    </row>
    <row r="7" spans="1:12" x14ac:dyDescent="0.3">
      <c r="A7" t="s">
        <v>578</v>
      </c>
      <c r="B7">
        <v>133</v>
      </c>
      <c r="C7">
        <v>12</v>
      </c>
      <c r="E7">
        <v>145</v>
      </c>
      <c r="F7">
        <v>3</v>
      </c>
      <c r="G7">
        <v>2</v>
      </c>
      <c r="I7">
        <v>5</v>
      </c>
      <c r="J7">
        <v>4</v>
      </c>
      <c r="K7">
        <v>8</v>
      </c>
      <c r="L7">
        <v>12</v>
      </c>
    </row>
    <row r="8" spans="1:12" x14ac:dyDescent="0.3">
      <c r="A8" t="s">
        <v>191</v>
      </c>
      <c r="B8">
        <v>153</v>
      </c>
      <c r="C8">
        <v>26</v>
      </c>
      <c r="E8">
        <v>179</v>
      </c>
      <c r="F8">
        <v>52</v>
      </c>
      <c r="G8">
        <v>11</v>
      </c>
      <c r="I8">
        <v>63</v>
      </c>
      <c r="J8">
        <v>9</v>
      </c>
      <c r="K8">
        <v>19</v>
      </c>
      <c r="L8">
        <v>28</v>
      </c>
    </row>
    <row r="9" spans="1:12" x14ac:dyDescent="0.3">
      <c r="A9" t="s">
        <v>106</v>
      </c>
      <c r="B9">
        <v>139</v>
      </c>
      <c r="C9">
        <v>7</v>
      </c>
      <c r="D9">
        <v>41</v>
      </c>
      <c r="E9">
        <v>187</v>
      </c>
      <c r="F9">
        <v>42</v>
      </c>
      <c r="G9">
        <v>6</v>
      </c>
      <c r="H9">
        <v>2</v>
      </c>
      <c r="I9">
        <v>50</v>
      </c>
      <c r="J9">
        <v>7</v>
      </c>
      <c r="K9">
        <v>6</v>
      </c>
      <c r="L9">
        <v>13</v>
      </c>
    </row>
    <row r="10" spans="1:12" x14ac:dyDescent="0.3">
      <c r="A10" t="s">
        <v>194</v>
      </c>
      <c r="B10">
        <v>127</v>
      </c>
      <c r="C10">
        <v>14</v>
      </c>
      <c r="D10">
        <v>11</v>
      </c>
      <c r="E10">
        <v>152</v>
      </c>
      <c r="F10">
        <v>77</v>
      </c>
      <c r="G10">
        <v>28</v>
      </c>
      <c r="H10">
        <v>11</v>
      </c>
      <c r="I10">
        <v>116</v>
      </c>
      <c r="J10">
        <v>16</v>
      </c>
      <c r="K10">
        <v>14</v>
      </c>
      <c r="L10">
        <v>30</v>
      </c>
    </row>
    <row r="11" spans="1:12" x14ac:dyDescent="0.3">
      <c r="A11" t="s">
        <v>114</v>
      </c>
      <c r="B11">
        <v>482</v>
      </c>
      <c r="C11">
        <v>108</v>
      </c>
      <c r="D11">
        <v>26</v>
      </c>
      <c r="E11">
        <v>616</v>
      </c>
      <c r="F11">
        <v>334</v>
      </c>
      <c r="G11">
        <v>52</v>
      </c>
      <c r="H11">
        <v>10</v>
      </c>
      <c r="I11">
        <v>396</v>
      </c>
      <c r="J11">
        <v>37</v>
      </c>
      <c r="K11">
        <v>45</v>
      </c>
      <c r="L11">
        <v>82</v>
      </c>
    </row>
    <row r="12" spans="1:12" x14ac:dyDescent="0.3">
      <c r="A12" t="s">
        <v>579</v>
      </c>
      <c r="B12">
        <v>184</v>
      </c>
      <c r="C12">
        <v>79</v>
      </c>
      <c r="D12">
        <v>10</v>
      </c>
      <c r="E12">
        <v>273</v>
      </c>
      <c r="F12">
        <v>128</v>
      </c>
      <c r="G12">
        <v>57</v>
      </c>
      <c r="H12">
        <v>5</v>
      </c>
      <c r="I12">
        <v>190</v>
      </c>
      <c r="J12">
        <v>27</v>
      </c>
      <c r="K12">
        <v>8</v>
      </c>
      <c r="L12">
        <v>35</v>
      </c>
    </row>
    <row r="14" spans="1:12" x14ac:dyDescent="0.3">
      <c r="A14" s="190" t="s">
        <v>594</v>
      </c>
    </row>
    <row r="16" spans="1:12" x14ac:dyDescent="0.3">
      <c r="A16" s="191"/>
      <c r="B16" s="214" t="s">
        <v>595</v>
      </c>
      <c r="C16" s="214"/>
      <c r="D16" s="214"/>
      <c r="E16" s="214"/>
      <c r="F16" s="215" t="s">
        <v>596</v>
      </c>
      <c r="G16" s="215"/>
      <c r="H16" s="191"/>
    </row>
    <row r="17" spans="1:8" x14ac:dyDescent="0.3">
      <c r="A17" s="191" t="s">
        <v>597</v>
      </c>
      <c r="B17" s="214" t="s">
        <v>598</v>
      </c>
      <c r="C17" s="214"/>
      <c r="D17" s="214" t="s">
        <v>599</v>
      </c>
      <c r="E17" s="214"/>
      <c r="F17" s="192"/>
      <c r="G17" s="192"/>
      <c r="H17" s="191"/>
    </row>
    <row r="18" spans="1:8" ht="72" x14ac:dyDescent="0.3">
      <c r="A18" s="193"/>
      <c r="B18" s="193" t="s">
        <v>600</v>
      </c>
      <c r="C18" s="193" t="s">
        <v>601</v>
      </c>
      <c r="D18" s="193" t="s">
        <v>600</v>
      </c>
      <c r="E18" s="193" t="s">
        <v>601</v>
      </c>
      <c r="F18" s="194" t="s">
        <v>602</v>
      </c>
      <c r="G18" s="194" t="s">
        <v>603</v>
      </c>
      <c r="H18" s="193" t="s">
        <v>449</v>
      </c>
    </row>
    <row r="19" spans="1:8" ht="86.4" x14ac:dyDescent="0.3">
      <c r="A19" s="193" t="s">
        <v>609</v>
      </c>
      <c r="B19" s="33" t="s">
        <v>583</v>
      </c>
      <c r="C19" s="33" t="s">
        <v>584</v>
      </c>
      <c r="D19" s="33" t="s">
        <v>587</v>
      </c>
      <c r="E19" s="33" t="s">
        <v>588</v>
      </c>
      <c r="F19" s="194" t="s">
        <v>593</v>
      </c>
      <c r="G19" s="194" t="s">
        <v>591</v>
      </c>
      <c r="H19" s="193"/>
    </row>
    <row r="20" spans="1:8" x14ac:dyDescent="0.3">
      <c r="A20" s="195" t="s">
        <v>604</v>
      </c>
      <c r="B20" s="191">
        <v>62</v>
      </c>
      <c r="C20" s="197">
        <v>7</v>
      </c>
      <c r="D20" s="197">
        <v>55</v>
      </c>
      <c r="E20" s="197">
        <v>15</v>
      </c>
      <c r="F20" s="192"/>
      <c r="G20" s="192"/>
      <c r="H20" s="191">
        <f>SUM(B20:G20)</f>
        <v>139</v>
      </c>
    </row>
    <row r="21" spans="1:8" x14ac:dyDescent="0.3">
      <c r="A21" s="191" t="s">
        <v>605</v>
      </c>
      <c r="B21" s="191">
        <v>60</v>
      </c>
      <c r="C21" s="197">
        <v>10</v>
      </c>
      <c r="D21" s="197">
        <v>22</v>
      </c>
      <c r="E21" s="197">
        <v>11</v>
      </c>
      <c r="F21" s="192">
        <v>1</v>
      </c>
      <c r="G21" s="192">
        <v>9</v>
      </c>
      <c r="H21" s="191">
        <f t="shared" ref="H21:H24" si="0">SUM(B21:G21)</f>
        <v>113</v>
      </c>
    </row>
    <row r="22" spans="1:8" x14ac:dyDescent="0.3">
      <c r="A22" s="191" t="s">
        <v>606</v>
      </c>
      <c r="B22" s="191">
        <v>19</v>
      </c>
      <c r="C22" s="197">
        <v>1</v>
      </c>
      <c r="D22" s="197">
        <v>3</v>
      </c>
      <c r="E22" s="197">
        <v>2</v>
      </c>
      <c r="F22" s="192">
        <v>9</v>
      </c>
      <c r="G22" s="192">
        <v>5</v>
      </c>
      <c r="H22" s="191">
        <f t="shared" si="0"/>
        <v>39</v>
      </c>
    </row>
    <row r="23" spans="1:8" x14ac:dyDescent="0.3">
      <c r="A23" s="196" t="s">
        <v>607</v>
      </c>
      <c r="B23" s="191">
        <v>9</v>
      </c>
      <c r="C23" s="191">
        <v>0</v>
      </c>
      <c r="D23" s="191">
        <v>3</v>
      </c>
      <c r="E23" s="191">
        <v>0</v>
      </c>
      <c r="F23" s="192">
        <v>11</v>
      </c>
      <c r="G23" s="192">
        <v>0</v>
      </c>
      <c r="H23" s="191">
        <f t="shared" si="0"/>
        <v>23</v>
      </c>
    </row>
    <row r="24" spans="1:8" x14ac:dyDescent="0.3">
      <c r="A24" s="191" t="s">
        <v>608</v>
      </c>
      <c r="B24" s="191">
        <v>13</v>
      </c>
      <c r="C24" s="191">
        <v>4</v>
      </c>
      <c r="D24" s="191">
        <v>30</v>
      </c>
      <c r="E24" s="191">
        <v>5</v>
      </c>
      <c r="F24" s="192">
        <v>4</v>
      </c>
      <c r="G24" s="192">
        <v>0</v>
      </c>
      <c r="H24" s="191">
        <f t="shared" si="0"/>
        <v>56</v>
      </c>
    </row>
    <row r="25" spans="1:8" x14ac:dyDescent="0.3">
      <c r="A25" t="s">
        <v>449</v>
      </c>
      <c r="B25">
        <f>SUM(B20:B24)</f>
        <v>163</v>
      </c>
      <c r="C25">
        <f t="shared" ref="C25:G25" si="1">SUM(C20:C24)</f>
        <v>22</v>
      </c>
      <c r="D25">
        <f t="shared" si="1"/>
        <v>113</v>
      </c>
      <c r="E25">
        <f t="shared" si="1"/>
        <v>33</v>
      </c>
      <c r="F25">
        <f t="shared" si="1"/>
        <v>25</v>
      </c>
      <c r="G25">
        <f t="shared" si="1"/>
        <v>14</v>
      </c>
    </row>
    <row r="27" spans="1:8" x14ac:dyDescent="0.3">
      <c r="A27" t="s">
        <v>610</v>
      </c>
    </row>
  </sheetData>
  <mergeCells count="5">
    <mergeCell ref="B4:L4"/>
    <mergeCell ref="B16:E16"/>
    <mergeCell ref="F16:G16"/>
    <mergeCell ref="B17:C17"/>
    <mergeCell ref="D17:E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G17" sqref="G17"/>
    </sheetView>
  </sheetViews>
  <sheetFormatPr defaultRowHeight="14.4" x14ac:dyDescent="0.3"/>
  <cols>
    <col min="1" max="1" width="16" customWidth="1"/>
    <col min="2" max="2" width="14.88671875" customWidth="1"/>
  </cols>
  <sheetData>
    <row r="1" spans="1:2" ht="15" thickBot="1" x14ac:dyDescent="0.35">
      <c r="A1" s="189" t="s">
        <v>26</v>
      </c>
    </row>
    <row r="3" spans="1:2" x14ac:dyDescent="0.3">
      <c r="A3" s="198" t="s">
        <v>617</v>
      </c>
    </row>
    <row r="4" spans="1:2" x14ac:dyDescent="0.3">
      <c r="A4" t="s">
        <v>611</v>
      </c>
      <c r="B4" t="s">
        <v>612</v>
      </c>
    </row>
    <row r="5" spans="1:2" x14ac:dyDescent="0.3">
      <c r="A5" t="s">
        <v>622</v>
      </c>
      <c r="B5" t="s">
        <v>131</v>
      </c>
    </row>
    <row r="6" spans="1:2" x14ac:dyDescent="0.3">
      <c r="A6" t="s">
        <v>613</v>
      </c>
      <c r="B6">
        <v>74.349999999999994</v>
      </c>
    </row>
    <row r="7" spans="1:2" x14ac:dyDescent="0.3">
      <c r="A7" t="s">
        <v>614</v>
      </c>
      <c r="B7">
        <v>216.41</v>
      </c>
    </row>
    <row r="8" spans="1:2" x14ac:dyDescent="0.3">
      <c r="A8" t="s">
        <v>615</v>
      </c>
      <c r="B8">
        <v>179.97</v>
      </c>
    </row>
    <row r="9" spans="1:2" x14ac:dyDescent="0.3">
      <c r="A9" t="s">
        <v>616</v>
      </c>
      <c r="B9">
        <v>2.46</v>
      </c>
    </row>
    <row r="11" spans="1:2" x14ac:dyDescent="0.3">
      <c r="A11" s="198" t="s">
        <v>621</v>
      </c>
    </row>
    <row r="12" spans="1:2" x14ac:dyDescent="0.3">
      <c r="A12" s="199" t="s">
        <v>618</v>
      </c>
      <c r="B12" t="s">
        <v>612</v>
      </c>
    </row>
    <row r="13" spans="1:2" x14ac:dyDescent="0.3">
      <c r="A13" t="s">
        <v>622</v>
      </c>
      <c r="B13" t="s">
        <v>131</v>
      </c>
    </row>
    <row r="14" spans="1:2" x14ac:dyDescent="0.3">
      <c r="A14" t="s">
        <v>613</v>
      </c>
      <c r="B14">
        <v>4.5</v>
      </c>
    </row>
    <row r="15" spans="1:2" x14ac:dyDescent="0.3">
      <c r="A15" t="s">
        <v>614</v>
      </c>
      <c r="B15">
        <v>22.3</v>
      </c>
    </row>
    <row r="16" spans="1:2" x14ac:dyDescent="0.3">
      <c r="A16" t="s">
        <v>619</v>
      </c>
      <c r="B16">
        <v>23.2</v>
      </c>
    </row>
    <row r="17" spans="1:24" x14ac:dyDescent="0.3">
      <c r="A17" s="199" t="s">
        <v>620</v>
      </c>
      <c r="B17">
        <f>SUM(B14:B16)</f>
        <v>50</v>
      </c>
    </row>
    <row r="19" spans="1:24" x14ac:dyDescent="0.3">
      <c r="A19" s="198" t="s">
        <v>649</v>
      </c>
    </row>
    <row r="20" spans="1:24" ht="43.2" x14ac:dyDescent="0.3">
      <c r="A20" s="200" t="s">
        <v>623</v>
      </c>
      <c r="B20" t="s">
        <v>299</v>
      </c>
      <c r="C20" s="33" t="s">
        <v>624</v>
      </c>
      <c r="D20" s="33" t="s">
        <v>625</v>
      </c>
      <c r="E20" s="33" t="s">
        <v>626</v>
      </c>
      <c r="F20" s="33" t="s">
        <v>627</v>
      </c>
      <c r="G20" s="33" t="s">
        <v>628</v>
      </c>
      <c r="H20" s="33" t="s">
        <v>629</v>
      </c>
      <c r="I20" s="33" t="s">
        <v>630</v>
      </c>
      <c r="J20" s="33" t="s">
        <v>631</v>
      </c>
      <c r="K20" s="33" t="s">
        <v>632</v>
      </c>
      <c r="L20" s="33" t="s">
        <v>633</v>
      </c>
      <c r="M20" s="33" t="s">
        <v>634</v>
      </c>
      <c r="N20" s="33" t="s">
        <v>635</v>
      </c>
      <c r="O20" s="33" t="s">
        <v>636</v>
      </c>
      <c r="P20" s="33" t="s">
        <v>637</v>
      </c>
      <c r="Q20" s="33" t="s">
        <v>638</v>
      </c>
      <c r="R20" s="33" t="s">
        <v>639</v>
      </c>
      <c r="S20" s="33" t="s">
        <v>640</v>
      </c>
      <c r="T20" s="33" t="s">
        <v>641</v>
      </c>
      <c r="U20" s="33" t="s">
        <v>642</v>
      </c>
      <c r="V20" s="33" t="s">
        <v>643</v>
      </c>
      <c r="W20" s="33" t="s">
        <v>644</v>
      </c>
      <c r="X20" s="33" t="s">
        <v>645</v>
      </c>
    </row>
    <row r="21" spans="1:24" x14ac:dyDescent="0.3">
      <c r="A21" s="201" t="s">
        <v>646</v>
      </c>
      <c r="B21" t="s">
        <v>648</v>
      </c>
      <c r="C21" s="154">
        <v>15</v>
      </c>
      <c r="D21" s="154">
        <v>28</v>
      </c>
      <c r="E21" s="154">
        <v>5</v>
      </c>
      <c r="F21" s="154">
        <v>25</v>
      </c>
      <c r="G21" s="154">
        <v>30</v>
      </c>
      <c r="H21" s="154">
        <v>13</v>
      </c>
      <c r="I21" s="154">
        <v>6</v>
      </c>
      <c r="J21" s="154">
        <v>3</v>
      </c>
      <c r="K21" s="154">
        <v>6</v>
      </c>
      <c r="L21" s="154">
        <v>43</v>
      </c>
      <c r="M21" s="154">
        <v>6</v>
      </c>
      <c r="N21" s="154">
        <v>23</v>
      </c>
      <c r="O21" s="154">
        <v>56</v>
      </c>
      <c r="P21" s="154">
        <v>11</v>
      </c>
      <c r="Q21" s="154">
        <v>22</v>
      </c>
      <c r="R21" s="154">
        <v>2</v>
      </c>
      <c r="S21" s="154">
        <v>2</v>
      </c>
      <c r="T21" s="154">
        <v>7</v>
      </c>
      <c r="U21" s="154">
        <v>22</v>
      </c>
      <c r="V21" s="154">
        <v>18</v>
      </c>
      <c r="W21" s="154">
        <v>7</v>
      </c>
      <c r="X21" s="154">
        <v>28</v>
      </c>
    </row>
    <row r="23" spans="1:24" x14ac:dyDescent="0.3">
      <c r="A23" t="s">
        <v>647</v>
      </c>
    </row>
    <row r="24" spans="1:24" x14ac:dyDescent="0.3">
      <c r="A24" t="s">
        <v>613</v>
      </c>
      <c r="B24" t="s">
        <v>622</v>
      </c>
      <c r="C24">
        <v>0</v>
      </c>
      <c r="D24">
        <v>5</v>
      </c>
      <c r="E24">
        <v>2</v>
      </c>
      <c r="F24">
        <v>14</v>
      </c>
      <c r="G24">
        <v>5</v>
      </c>
      <c r="H24">
        <v>5</v>
      </c>
      <c r="I24">
        <v>0</v>
      </c>
      <c r="J24">
        <v>1</v>
      </c>
      <c r="K24">
        <v>2</v>
      </c>
      <c r="L24">
        <v>22</v>
      </c>
      <c r="M24">
        <v>0</v>
      </c>
      <c r="N24">
        <v>2</v>
      </c>
      <c r="O24">
        <v>17</v>
      </c>
      <c r="P24">
        <v>1</v>
      </c>
      <c r="Q24">
        <v>0</v>
      </c>
      <c r="R24">
        <v>0</v>
      </c>
      <c r="S24">
        <v>0</v>
      </c>
      <c r="T24">
        <v>3</v>
      </c>
      <c r="U24">
        <v>0</v>
      </c>
      <c r="V24">
        <v>0</v>
      </c>
      <c r="W24">
        <v>0</v>
      </c>
      <c r="X24">
        <v>1</v>
      </c>
    </row>
    <row r="25" spans="1:24" x14ac:dyDescent="0.3">
      <c r="A25" t="s">
        <v>614</v>
      </c>
      <c r="B25" t="s">
        <v>622</v>
      </c>
      <c r="C25">
        <v>8</v>
      </c>
      <c r="D25">
        <v>14</v>
      </c>
      <c r="E25">
        <v>2</v>
      </c>
      <c r="F25">
        <v>8</v>
      </c>
      <c r="G25">
        <v>21</v>
      </c>
      <c r="H25">
        <v>6</v>
      </c>
      <c r="I25">
        <v>2</v>
      </c>
      <c r="J25">
        <v>2</v>
      </c>
      <c r="K25">
        <v>3</v>
      </c>
      <c r="L25">
        <v>21</v>
      </c>
      <c r="M25">
        <v>6</v>
      </c>
      <c r="N25">
        <v>3</v>
      </c>
      <c r="O25">
        <v>38</v>
      </c>
      <c r="P25">
        <v>9</v>
      </c>
      <c r="Q25">
        <v>18</v>
      </c>
      <c r="R25">
        <v>2</v>
      </c>
      <c r="S25">
        <v>2</v>
      </c>
      <c r="T25">
        <v>3</v>
      </c>
      <c r="U25">
        <v>19</v>
      </c>
      <c r="V25">
        <v>4</v>
      </c>
      <c r="W25">
        <v>0</v>
      </c>
      <c r="X25">
        <v>22</v>
      </c>
    </row>
    <row r="26" spans="1:24" x14ac:dyDescent="0.3">
      <c r="A26" t="s">
        <v>619</v>
      </c>
      <c r="B26" t="s">
        <v>622</v>
      </c>
      <c r="C26">
        <v>7</v>
      </c>
      <c r="D26">
        <v>9</v>
      </c>
      <c r="E26">
        <v>1</v>
      </c>
      <c r="F26">
        <v>3</v>
      </c>
      <c r="G26">
        <v>4</v>
      </c>
      <c r="H26">
        <v>2</v>
      </c>
      <c r="I26">
        <v>4</v>
      </c>
      <c r="J26">
        <v>0</v>
      </c>
      <c r="K26">
        <v>1</v>
      </c>
      <c r="L26">
        <v>0</v>
      </c>
      <c r="M26">
        <v>0</v>
      </c>
      <c r="N26">
        <v>18</v>
      </c>
      <c r="O26">
        <v>1</v>
      </c>
      <c r="P26">
        <v>1</v>
      </c>
      <c r="Q26">
        <v>4</v>
      </c>
      <c r="R26">
        <v>0</v>
      </c>
      <c r="S26">
        <v>0</v>
      </c>
      <c r="T26">
        <v>1</v>
      </c>
      <c r="U26">
        <v>3</v>
      </c>
      <c r="V26">
        <v>14</v>
      </c>
      <c r="W26">
        <v>7</v>
      </c>
      <c r="X26">
        <v>5</v>
      </c>
    </row>
    <row r="28" spans="1:24" x14ac:dyDescent="0.3">
      <c r="A28" t="s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19" sqref="A19"/>
    </sheetView>
  </sheetViews>
  <sheetFormatPr defaultRowHeight="14.4" x14ac:dyDescent="0.3"/>
  <cols>
    <col min="2" max="2" width="20.33203125" customWidth="1"/>
    <col min="3" max="3" width="16" customWidth="1"/>
  </cols>
  <sheetData>
    <row r="1" spans="1:3" x14ac:dyDescent="0.3">
      <c r="A1" t="s">
        <v>69</v>
      </c>
    </row>
    <row r="4" spans="1:3" ht="43.2" x14ac:dyDescent="0.3">
      <c r="A4" s="31"/>
      <c r="B4" s="32" t="s">
        <v>70</v>
      </c>
      <c r="C4" s="33" t="s">
        <v>71</v>
      </c>
    </row>
    <row r="5" spans="1:3" ht="28.8" x14ac:dyDescent="0.3">
      <c r="A5" s="31"/>
      <c r="B5" s="32" t="s">
        <v>73</v>
      </c>
      <c r="C5" s="40" t="s">
        <v>74</v>
      </c>
    </row>
    <row r="6" spans="1:3" x14ac:dyDescent="0.3">
      <c r="A6" s="34">
        <v>2006</v>
      </c>
      <c r="B6" s="35">
        <v>4751864635</v>
      </c>
      <c r="C6" s="36">
        <v>31000000</v>
      </c>
    </row>
    <row r="7" spans="1:3" x14ac:dyDescent="0.3">
      <c r="A7" s="34">
        <v>2007</v>
      </c>
      <c r="B7" s="35">
        <v>4820846106</v>
      </c>
      <c r="C7" s="36">
        <v>27000000</v>
      </c>
    </row>
    <row r="8" spans="1:3" x14ac:dyDescent="0.3">
      <c r="A8" s="34">
        <v>2008</v>
      </c>
      <c r="B8" s="35">
        <v>6563070917</v>
      </c>
      <c r="C8" s="36">
        <v>25000000</v>
      </c>
    </row>
    <row r="9" spans="1:3" x14ac:dyDescent="0.3">
      <c r="A9" s="34">
        <v>2009</v>
      </c>
      <c r="B9" s="35">
        <v>9676933204</v>
      </c>
      <c r="C9" s="36">
        <v>30000000</v>
      </c>
    </row>
    <row r="10" spans="1:3" x14ac:dyDescent="0.3">
      <c r="A10" s="34">
        <v>2010</v>
      </c>
      <c r="B10" s="35">
        <v>12093403998</v>
      </c>
      <c r="C10" s="36">
        <v>30000000</v>
      </c>
    </row>
    <row r="11" spans="1:3" x14ac:dyDescent="0.3">
      <c r="A11" s="34">
        <v>2011</v>
      </c>
      <c r="B11" s="35">
        <v>7892749652</v>
      </c>
      <c r="C11" s="36">
        <v>50000000</v>
      </c>
    </row>
    <row r="12" spans="1:3" x14ac:dyDescent="0.3">
      <c r="A12" s="34">
        <v>2012</v>
      </c>
      <c r="B12" s="35">
        <v>12889635629</v>
      </c>
      <c r="C12" s="37">
        <v>62000000</v>
      </c>
    </row>
    <row r="13" spans="1:3" x14ac:dyDescent="0.3">
      <c r="A13" s="34">
        <v>2013</v>
      </c>
      <c r="B13" s="35">
        <v>12512423967</v>
      </c>
      <c r="C13" s="36">
        <v>73000000</v>
      </c>
    </row>
    <row r="14" spans="1:3" x14ac:dyDescent="0.3">
      <c r="A14" s="34">
        <v>2014</v>
      </c>
      <c r="B14" s="35">
        <v>17982071526</v>
      </c>
      <c r="C14" s="36">
        <v>76000000</v>
      </c>
    </row>
    <row r="15" spans="1:3" x14ac:dyDescent="0.3">
      <c r="A15" s="34">
        <v>2015</v>
      </c>
      <c r="B15" s="38">
        <v>19334620210</v>
      </c>
      <c r="C15" s="36">
        <v>82500000</v>
      </c>
    </row>
    <row r="16" spans="1:3" x14ac:dyDescent="0.3">
      <c r="A16" s="39">
        <v>2016</v>
      </c>
      <c r="B16" s="38">
        <v>19734409732</v>
      </c>
      <c r="C16" s="36">
        <v>96900000</v>
      </c>
    </row>
    <row r="18" spans="1:1" x14ac:dyDescent="0.3">
      <c r="A18" t="s">
        <v>72</v>
      </c>
    </row>
    <row r="21" spans="1:1" x14ac:dyDescent="0.3">
      <c r="A2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3" workbookViewId="0">
      <selection activeCell="A2" sqref="A2"/>
    </sheetView>
  </sheetViews>
  <sheetFormatPr defaultRowHeight="14.4" x14ac:dyDescent="0.3"/>
  <cols>
    <col min="1" max="1" width="32.109375" customWidth="1"/>
    <col min="2" max="2" width="13.77734375" customWidth="1"/>
  </cols>
  <sheetData>
    <row r="1" spans="1:2" x14ac:dyDescent="0.3">
      <c r="A1" s="9" t="s">
        <v>2</v>
      </c>
    </row>
    <row r="3" spans="1:2" x14ac:dyDescent="0.3">
      <c r="A3" s="14" t="s">
        <v>34</v>
      </c>
      <c r="B3" s="15">
        <v>2015</v>
      </c>
    </row>
    <row r="4" spans="1:2" x14ac:dyDescent="0.3">
      <c r="A4" s="14"/>
      <c r="B4" s="15" t="s">
        <v>79</v>
      </c>
    </row>
    <row r="5" spans="1:2" x14ac:dyDescent="0.3">
      <c r="A5" s="16" t="s">
        <v>35</v>
      </c>
      <c r="B5" s="17" t="s">
        <v>36</v>
      </c>
    </row>
    <row r="6" spans="1:2" ht="30.75" customHeight="1" x14ac:dyDescent="0.3">
      <c r="A6" s="18" t="s">
        <v>68</v>
      </c>
      <c r="B6" s="17" t="s">
        <v>37</v>
      </c>
    </row>
    <row r="7" spans="1:2" x14ac:dyDescent="0.3">
      <c r="A7" s="19" t="s">
        <v>38</v>
      </c>
      <c r="B7" s="20" t="s">
        <v>39</v>
      </c>
    </row>
    <row r="8" spans="1:2" x14ac:dyDescent="0.3">
      <c r="A8" s="16"/>
      <c r="B8" s="21"/>
    </row>
    <row r="9" spans="1:2" x14ac:dyDescent="0.3">
      <c r="A9" s="14" t="s">
        <v>40</v>
      </c>
      <c r="B9" s="21"/>
    </row>
    <row r="10" spans="1:2" x14ac:dyDescent="0.3">
      <c r="A10" s="14"/>
      <c r="B10" s="21"/>
    </row>
    <row r="11" spans="1:2" x14ac:dyDescent="0.3">
      <c r="A11" s="16" t="s">
        <v>41</v>
      </c>
      <c r="B11" s="22">
        <v>29356</v>
      </c>
    </row>
    <row r="12" spans="1:2" ht="27" x14ac:dyDescent="0.3">
      <c r="A12" s="18" t="s">
        <v>42</v>
      </c>
      <c r="B12" s="22">
        <v>1489</v>
      </c>
    </row>
    <row r="13" spans="1:2" x14ac:dyDescent="0.3">
      <c r="A13" s="23"/>
      <c r="B13" s="22"/>
    </row>
    <row r="14" spans="1:2" x14ac:dyDescent="0.3">
      <c r="A14" s="24" t="s">
        <v>43</v>
      </c>
      <c r="B14" s="15"/>
    </row>
    <row r="15" spans="1:2" x14ac:dyDescent="0.3">
      <c r="A15" s="25" t="s">
        <v>44</v>
      </c>
      <c r="B15" s="26">
        <v>4327</v>
      </c>
    </row>
    <row r="16" spans="1:2" x14ac:dyDescent="0.3">
      <c r="A16" s="25" t="s">
        <v>45</v>
      </c>
      <c r="B16" s="26">
        <v>3573</v>
      </c>
    </row>
    <row r="17" spans="1:2" x14ac:dyDescent="0.3">
      <c r="A17" s="25" t="s">
        <v>46</v>
      </c>
      <c r="B17" s="26">
        <v>3380</v>
      </c>
    </row>
    <row r="18" spans="1:2" x14ac:dyDescent="0.3">
      <c r="A18" s="23"/>
      <c r="B18" s="22"/>
    </row>
    <row r="19" spans="1:2" x14ac:dyDescent="0.3">
      <c r="A19" s="16" t="s">
        <v>47</v>
      </c>
      <c r="B19" s="15">
        <v>148</v>
      </c>
    </row>
    <row r="20" spans="1:2" ht="27" x14ac:dyDescent="0.3">
      <c r="A20" s="18" t="s">
        <v>48</v>
      </c>
      <c r="B20" s="27">
        <v>287</v>
      </c>
    </row>
    <row r="21" spans="1:2" ht="27" x14ac:dyDescent="0.3">
      <c r="A21" s="18" t="s">
        <v>49</v>
      </c>
      <c r="B21" s="22">
        <v>4480</v>
      </c>
    </row>
    <row r="22" spans="1:2" ht="31.5" customHeight="1" x14ac:dyDescent="0.3">
      <c r="A22" s="28" t="s">
        <v>50</v>
      </c>
      <c r="B22" s="27">
        <v>569</v>
      </c>
    </row>
    <row r="23" spans="1:2" x14ac:dyDescent="0.3">
      <c r="A23" s="16"/>
      <c r="B23" s="27"/>
    </row>
    <row r="24" spans="1:2" x14ac:dyDescent="0.3">
      <c r="A24" s="14"/>
      <c r="B24" s="21"/>
    </row>
    <row r="25" spans="1:2" x14ac:dyDescent="0.3">
      <c r="A25" s="14" t="s">
        <v>51</v>
      </c>
      <c r="B25" s="21" t="s">
        <v>77</v>
      </c>
    </row>
    <row r="26" spans="1:2" x14ac:dyDescent="0.3">
      <c r="A26" s="14" t="s">
        <v>78</v>
      </c>
      <c r="B26" s="21"/>
    </row>
    <row r="27" spans="1:2" x14ac:dyDescent="0.3">
      <c r="A27" s="16" t="s">
        <v>52</v>
      </c>
      <c r="B27" s="20" t="s">
        <v>53</v>
      </c>
    </row>
    <row r="28" spans="1:2" x14ac:dyDescent="0.3">
      <c r="A28" s="16" t="s">
        <v>54</v>
      </c>
      <c r="B28" s="20" t="s">
        <v>55</v>
      </c>
    </row>
    <row r="29" spans="1:2" x14ac:dyDescent="0.3">
      <c r="A29" s="16" t="s">
        <v>56</v>
      </c>
      <c r="B29" s="20" t="s">
        <v>57</v>
      </c>
    </row>
    <row r="30" spans="1:2" x14ac:dyDescent="0.3">
      <c r="A30" s="16" t="s">
        <v>58</v>
      </c>
      <c r="B30" s="20" t="s">
        <v>59</v>
      </c>
    </row>
    <row r="31" spans="1:2" ht="27" x14ac:dyDescent="0.3">
      <c r="A31" s="28" t="s">
        <v>60</v>
      </c>
      <c r="B31" s="20" t="s">
        <v>61</v>
      </c>
    </row>
    <row r="32" spans="1:2" x14ac:dyDescent="0.3">
      <c r="A32" s="19" t="s">
        <v>62</v>
      </c>
      <c r="B32" s="29" t="s">
        <v>63</v>
      </c>
    </row>
    <row r="33" spans="1:2" x14ac:dyDescent="0.3">
      <c r="A33" s="19" t="s">
        <v>64</v>
      </c>
      <c r="B33" s="30">
        <v>0.55300000000000005</v>
      </c>
    </row>
    <row r="34" spans="1:2" x14ac:dyDescent="0.3">
      <c r="A34" s="19" t="s">
        <v>65</v>
      </c>
      <c r="B34" s="20" t="s">
        <v>66</v>
      </c>
    </row>
    <row r="35" spans="1:2" x14ac:dyDescent="0.3">
      <c r="A35" s="16"/>
      <c r="B35" s="21"/>
    </row>
    <row r="36" spans="1:2" x14ac:dyDescent="0.3">
      <c r="A36" s="21"/>
      <c r="B36" s="21"/>
    </row>
    <row r="37" spans="1:2" x14ac:dyDescent="0.3">
      <c r="A37" s="21"/>
      <c r="B37" s="21"/>
    </row>
    <row r="38" spans="1:2" x14ac:dyDescent="0.3">
      <c r="A38" s="21" t="s">
        <v>67</v>
      </c>
      <c r="B3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2" sqref="A2"/>
    </sheetView>
  </sheetViews>
  <sheetFormatPr defaultRowHeight="14.4" x14ac:dyDescent="0.3"/>
  <cols>
    <col min="1" max="1" width="31" customWidth="1"/>
    <col min="2" max="2" width="12.21875" customWidth="1"/>
    <col min="3" max="3" width="11.44140625" customWidth="1"/>
    <col min="4" max="4" width="12.109375" customWidth="1"/>
    <col min="5" max="5" width="11.6640625" customWidth="1"/>
    <col min="6" max="6" width="13.6640625" style="53" customWidth="1"/>
    <col min="7" max="8" width="11.33203125" customWidth="1"/>
    <col min="9" max="9" width="11.21875" customWidth="1"/>
  </cols>
  <sheetData>
    <row r="1" spans="1:9" x14ac:dyDescent="0.3">
      <c r="A1" s="9" t="s">
        <v>4</v>
      </c>
    </row>
    <row r="2" spans="1:9" ht="57.6" x14ac:dyDescent="0.3">
      <c r="A2" s="54" t="s">
        <v>80</v>
      </c>
      <c r="B2" s="48" t="s">
        <v>81</v>
      </c>
      <c r="C2" s="48" t="s">
        <v>82</v>
      </c>
      <c r="D2" s="48" t="s">
        <v>83</v>
      </c>
      <c r="E2" s="48" t="s">
        <v>84</v>
      </c>
      <c r="F2" s="48" t="s">
        <v>85</v>
      </c>
      <c r="G2" s="48" t="s">
        <v>86</v>
      </c>
      <c r="H2" s="48" t="s">
        <v>87</v>
      </c>
      <c r="I2" s="48" t="s">
        <v>88</v>
      </c>
    </row>
    <row r="3" spans="1:9" ht="28.8" x14ac:dyDescent="0.3">
      <c r="A3" s="41" t="s">
        <v>129</v>
      </c>
      <c r="B3" s="48" t="s">
        <v>130</v>
      </c>
      <c r="C3" s="48" t="s">
        <v>131</v>
      </c>
      <c r="D3" s="48" t="s">
        <v>132</v>
      </c>
      <c r="E3" s="48" t="s">
        <v>74</v>
      </c>
      <c r="F3" s="48" t="s">
        <v>133</v>
      </c>
      <c r="G3" s="42" t="s">
        <v>137</v>
      </c>
      <c r="H3" s="42" t="s">
        <v>135</v>
      </c>
      <c r="I3" s="42" t="s">
        <v>136</v>
      </c>
    </row>
    <row r="4" spans="1:9" x14ac:dyDescent="0.3">
      <c r="A4" s="43" t="s">
        <v>89</v>
      </c>
      <c r="B4" s="44">
        <v>416.666132</v>
      </c>
      <c r="C4" s="44">
        <v>294.25189599999999</v>
      </c>
      <c r="D4" s="45">
        <v>0.70620545660284195</v>
      </c>
      <c r="E4" s="49">
        <v>3.8</v>
      </c>
      <c r="F4" s="51">
        <v>77.434709473684208</v>
      </c>
      <c r="G4" s="22">
        <v>2450</v>
      </c>
      <c r="H4" s="22">
        <v>17041</v>
      </c>
      <c r="I4" s="22" t="s">
        <v>90</v>
      </c>
    </row>
    <row r="5" spans="1:9" x14ac:dyDescent="0.3">
      <c r="A5" s="43" t="s">
        <v>91</v>
      </c>
      <c r="B5" s="44">
        <v>98.761763999999999</v>
      </c>
      <c r="C5" s="44">
        <v>30.631658000000002</v>
      </c>
      <c r="D5" s="45">
        <v>0.31015705632799351</v>
      </c>
      <c r="E5" s="49">
        <v>0.9</v>
      </c>
      <c r="F5" s="51">
        <v>34.035175555555554</v>
      </c>
      <c r="G5" s="21">
        <v>847</v>
      </c>
      <c r="H5" s="22">
        <v>3796</v>
      </c>
      <c r="I5" s="22" t="s">
        <v>92</v>
      </c>
    </row>
    <row r="6" spans="1:9" x14ac:dyDescent="0.3">
      <c r="A6" s="46" t="s">
        <v>93</v>
      </c>
      <c r="B6" s="44">
        <v>264.02345700000001</v>
      </c>
      <c r="C6" s="44">
        <v>129.246961</v>
      </c>
      <c r="D6" s="45">
        <v>0.48952832626534393</v>
      </c>
      <c r="E6" s="49">
        <v>1.7</v>
      </c>
      <c r="F6" s="51">
        <v>80.779350625000006</v>
      </c>
      <c r="G6" s="22">
        <v>1399</v>
      </c>
      <c r="H6" s="22">
        <v>8278</v>
      </c>
      <c r="I6" s="22" t="s">
        <v>94</v>
      </c>
    </row>
    <row r="7" spans="1:9" x14ac:dyDescent="0.3">
      <c r="A7" s="46" t="s">
        <v>95</v>
      </c>
      <c r="B7" s="44">
        <v>612.95892600000002</v>
      </c>
      <c r="C7" s="44">
        <v>325.38439899999997</v>
      </c>
      <c r="D7" s="45">
        <v>0.5308420926722911</v>
      </c>
      <c r="E7" s="49">
        <v>2</v>
      </c>
      <c r="F7" s="51">
        <v>162.69219949999999</v>
      </c>
      <c r="G7" s="22">
        <v>2267</v>
      </c>
      <c r="H7" s="22">
        <v>25403</v>
      </c>
      <c r="I7" s="22" t="s">
        <v>96</v>
      </c>
    </row>
    <row r="8" spans="1:9" x14ac:dyDescent="0.3">
      <c r="A8" s="46" t="s">
        <v>97</v>
      </c>
      <c r="B8" s="44">
        <v>571.59780699999999</v>
      </c>
      <c r="C8" s="44">
        <v>267.43982899999997</v>
      </c>
      <c r="D8" s="45">
        <v>0.46788113202120807</v>
      </c>
      <c r="E8" s="49">
        <v>2.5</v>
      </c>
      <c r="F8" s="51">
        <v>106.9759316</v>
      </c>
      <c r="G8" s="22">
        <v>1431</v>
      </c>
      <c r="H8" s="22">
        <v>7848</v>
      </c>
      <c r="I8" s="22" t="s">
        <v>94</v>
      </c>
    </row>
    <row r="9" spans="1:9" x14ac:dyDescent="0.3">
      <c r="A9" s="46" t="s">
        <v>98</v>
      </c>
      <c r="B9" s="44">
        <v>692</v>
      </c>
      <c r="C9" s="44">
        <v>439.44831599999998</v>
      </c>
      <c r="D9" s="45">
        <v>0.63504091907514448</v>
      </c>
      <c r="E9" s="49">
        <v>5.2</v>
      </c>
      <c r="F9" s="51">
        <v>84.50929153846154</v>
      </c>
      <c r="G9" s="22">
        <v>3051</v>
      </c>
      <c r="H9" s="22">
        <v>24917</v>
      </c>
      <c r="I9" s="22" t="s">
        <v>99</v>
      </c>
    </row>
    <row r="10" spans="1:9" x14ac:dyDescent="0.3">
      <c r="A10" s="46" t="s">
        <v>100</v>
      </c>
      <c r="B10" s="44">
        <v>82.001875999999996</v>
      </c>
      <c r="C10" s="44">
        <v>17.318830999999999</v>
      </c>
      <c r="D10" s="45">
        <v>0.21120042424395266</v>
      </c>
      <c r="E10" s="49">
        <v>0.25</v>
      </c>
      <c r="F10" s="51">
        <v>69.275323999999998</v>
      </c>
      <c r="G10" s="21">
        <v>545</v>
      </c>
      <c r="H10" s="22">
        <v>2738</v>
      </c>
      <c r="I10" s="22" t="s">
        <v>94</v>
      </c>
    </row>
    <row r="11" spans="1:9" x14ac:dyDescent="0.3">
      <c r="A11" s="46" t="s">
        <v>101</v>
      </c>
      <c r="B11" s="44">
        <v>110.895</v>
      </c>
      <c r="C11" s="44">
        <v>23.415904999999999</v>
      </c>
      <c r="D11" s="45">
        <v>0.21115383921727759</v>
      </c>
      <c r="E11" s="49">
        <v>1.8</v>
      </c>
      <c r="F11" s="51">
        <v>13.008836111111112</v>
      </c>
      <c r="G11" s="22">
        <v>194</v>
      </c>
      <c r="H11" s="22">
        <v>4741</v>
      </c>
      <c r="I11" s="22" t="s">
        <v>103</v>
      </c>
    </row>
    <row r="12" spans="1:9" x14ac:dyDescent="0.3">
      <c r="A12" s="46" t="s">
        <v>104</v>
      </c>
      <c r="B12" s="44">
        <v>23.687971999999998</v>
      </c>
      <c r="C12" s="44">
        <v>1.0707089999999999</v>
      </c>
      <c r="D12" s="45">
        <v>4.5200534684860315E-2</v>
      </c>
      <c r="E12" s="49">
        <v>0.31</v>
      </c>
      <c r="F12" s="51">
        <v>3.4539</v>
      </c>
      <c r="G12" s="21">
        <v>367</v>
      </c>
      <c r="H12" s="22">
        <v>1254</v>
      </c>
      <c r="I12" s="22" t="s">
        <v>105</v>
      </c>
    </row>
    <row r="13" spans="1:9" x14ac:dyDescent="0.3">
      <c r="A13" s="46" t="s">
        <v>106</v>
      </c>
      <c r="B13" s="44">
        <v>704.285754</v>
      </c>
      <c r="C13" s="44">
        <v>519.68827899999997</v>
      </c>
      <c r="D13" s="45">
        <v>0.73789406650414802</v>
      </c>
      <c r="E13" s="49">
        <v>5.6</v>
      </c>
      <c r="F13" s="51">
        <v>92.801478392857149</v>
      </c>
      <c r="G13" s="22">
        <v>3240</v>
      </c>
      <c r="H13" s="22">
        <v>35910</v>
      </c>
      <c r="I13" s="22" t="s">
        <v>96</v>
      </c>
    </row>
    <row r="14" spans="1:9" x14ac:dyDescent="0.3">
      <c r="A14" s="46" t="s">
        <v>107</v>
      </c>
      <c r="B14" s="44">
        <v>35.738579999999999</v>
      </c>
      <c r="C14" s="44">
        <v>12.15864</v>
      </c>
      <c r="D14" s="45">
        <v>0.3402104952127365</v>
      </c>
      <c r="E14" s="50">
        <v>0.18</v>
      </c>
      <c r="F14" s="51">
        <v>67.548000000000002</v>
      </c>
      <c r="G14" s="22">
        <v>996</v>
      </c>
      <c r="H14" s="22">
        <v>8855</v>
      </c>
      <c r="I14" s="22" t="s">
        <v>99</v>
      </c>
    </row>
    <row r="15" spans="1:9" x14ac:dyDescent="0.3">
      <c r="A15" s="46" t="s">
        <v>108</v>
      </c>
      <c r="B15" s="44">
        <v>377.38153</v>
      </c>
      <c r="C15" s="44">
        <v>132.01938999999999</v>
      </c>
      <c r="D15" s="45">
        <v>0.34983002480275066</v>
      </c>
      <c r="E15" s="49">
        <v>1.6</v>
      </c>
      <c r="F15" s="51">
        <v>50.776688461538463</v>
      </c>
      <c r="G15" s="22">
        <v>2034</v>
      </c>
      <c r="H15" s="22">
        <v>13327</v>
      </c>
      <c r="I15" s="22" t="s">
        <v>90</v>
      </c>
    </row>
    <row r="16" spans="1:9" x14ac:dyDescent="0.3">
      <c r="A16" s="46" t="s">
        <v>109</v>
      </c>
      <c r="B16" s="44">
        <v>94.565988000000004</v>
      </c>
      <c r="C16" s="44">
        <v>52.092320000000001</v>
      </c>
      <c r="D16" s="45">
        <v>0.55085682602924846</v>
      </c>
      <c r="E16" s="49">
        <v>0.5</v>
      </c>
      <c r="F16" s="51">
        <v>74.417599999999993</v>
      </c>
      <c r="G16" s="21">
        <v>577</v>
      </c>
      <c r="H16" s="22">
        <v>2183</v>
      </c>
      <c r="I16" s="22" t="s">
        <v>105</v>
      </c>
    </row>
    <row r="17" spans="1:9" x14ac:dyDescent="0.3">
      <c r="A17" s="46" t="s">
        <v>110</v>
      </c>
      <c r="B17" s="44">
        <v>265.044894</v>
      </c>
      <c r="C17" s="44">
        <v>132.35670500000001</v>
      </c>
      <c r="D17" s="45">
        <v>0.49937466442949097</v>
      </c>
      <c r="E17" s="49">
        <v>0.54</v>
      </c>
      <c r="F17" s="51">
        <v>228.20121551724137</v>
      </c>
      <c r="G17" s="22">
        <v>2172</v>
      </c>
      <c r="H17" s="22">
        <v>24676</v>
      </c>
      <c r="I17" s="22" t="s">
        <v>96</v>
      </c>
    </row>
    <row r="18" spans="1:9" x14ac:dyDescent="0.3">
      <c r="A18" s="46" t="s">
        <v>111</v>
      </c>
      <c r="B18" s="44">
        <v>421.86234200000001</v>
      </c>
      <c r="C18" s="44">
        <v>281.27068300000002</v>
      </c>
      <c r="D18" s="45">
        <v>0.66673569787369169</v>
      </c>
      <c r="E18" s="49">
        <v>2.8</v>
      </c>
      <c r="F18" s="51">
        <v>100.45381535714286</v>
      </c>
      <c r="G18" s="22">
        <v>3266</v>
      </c>
      <c r="H18" s="22">
        <v>30534</v>
      </c>
      <c r="I18" s="22" t="s">
        <v>112</v>
      </c>
    </row>
    <row r="19" spans="1:9" x14ac:dyDescent="0.3">
      <c r="A19" s="46" t="s">
        <v>113</v>
      </c>
      <c r="B19" s="44">
        <v>375.72026299999999</v>
      </c>
      <c r="C19" s="44">
        <v>209.18498199999999</v>
      </c>
      <c r="D19" s="45">
        <v>0.55675725426605482</v>
      </c>
      <c r="E19" s="49">
        <v>2.5</v>
      </c>
      <c r="F19" s="51">
        <v>83.673992799999994</v>
      </c>
      <c r="G19" s="22">
        <v>1728</v>
      </c>
      <c r="H19" s="22">
        <v>7841</v>
      </c>
      <c r="I19" s="22" t="s">
        <v>92</v>
      </c>
    </row>
    <row r="20" spans="1:9" x14ac:dyDescent="0.3">
      <c r="A20" s="46" t="s">
        <v>114</v>
      </c>
      <c r="B20" s="44">
        <v>100.26349500000001</v>
      </c>
      <c r="C20" s="44">
        <v>58.142654999999998</v>
      </c>
      <c r="D20" s="45">
        <v>0.57989854632535998</v>
      </c>
      <c r="E20" s="49">
        <v>2.8</v>
      </c>
      <c r="F20" s="51">
        <v>20.76523392857143</v>
      </c>
      <c r="G20" s="22">
        <v>2627</v>
      </c>
      <c r="H20" s="22">
        <v>18362</v>
      </c>
      <c r="I20" s="22" t="s">
        <v>90</v>
      </c>
    </row>
    <row r="21" spans="1:9" x14ac:dyDescent="0.3">
      <c r="A21" s="46" t="s">
        <v>115</v>
      </c>
      <c r="B21" s="44">
        <v>706.05110999999999</v>
      </c>
      <c r="C21" s="44">
        <v>400.17815100000001</v>
      </c>
      <c r="D21" s="45">
        <v>0.56678354489096405</v>
      </c>
      <c r="E21" s="49">
        <v>1.6</v>
      </c>
      <c r="F21" s="51">
        <v>250.11134437499999</v>
      </c>
      <c r="G21" s="22">
        <v>2054</v>
      </c>
      <c r="H21" s="22">
        <v>11218</v>
      </c>
      <c r="I21" s="22" t="s">
        <v>94</v>
      </c>
    </row>
    <row r="22" spans="1:9" x14ac:dyDescent="0.3">
      <c r="A22" s="46" t="s">
        <v>116</v>
      </c>
      <c r="B22" s="44">
        <v>10.336404999999999</v>
      </c>
      <c r="C22" s="44">
        <v>1.5834239999999999</v>
      </c>
      <c r="D22" s="45">
        <v>0.15318904396644675</v>
      </c>
      <c r="E22" s="49">
        <v>9.3000000000000007</v>
      </c>
      <c r="F22" s="52">
        <v>0.17026064516129033</v>
      </c>
      <c r="G22" s="21"/>
      <c r="H22" s="21"/>
      <c r="I22" s="22"/>
    </row>
    <row r="23" spans="1:9" x14ac:dyDescent="0.3">
      <c r="A23" s="46" t="s">
        <v>117</v>
      </c>
      <c r="B23" s="44">
        <v>59.427357999999998</v>
      </c>
      <c r="C23" s="44">
        <v>12.701129999999999</v>
      </c>
      <c r="D23" s="45">
        <v>0.21372530140074542</v>
      </c>
      <c r="E23" s="49">
        <v>1.1000000000000001</v>
      </c>
      <c r="F23" s="51">
        <v>11.546481818181817</v>
      </c>
      <c r="G23" s="21">
        <v>684</v>
      </c>
      <c r="H23" s="22">
        <v>4176</v>
      </c>
      <c r="I23" s="22" t="s">
        <v>90</v>
      </c>
    </row>
    <row r="24" spans="1:9" x14ac:dyDescent="0.3">
      <c r="A24" s="46" t="s">
        <v>118</v>
      </c>
      <c r="B24" s="44">
        <v>862.57962799999996</v>
      </c>
      <c r="C24" s="44">
        <v>378.28070400000001</v>
      </c>
      <c r="D24" s="45">
        <v>0.43854583590977181</v>
      </c>
      <c r="E24" s="49">
        <v>2.8</v>
      </c>
      <c r="F24" s="51">
        <v>135.10025142857143</v>
      </c>
      <c r="G24" s="22">
        <v>2086</v>
      </c>
      <c r="H24" s="22">
        <v>47308</v>
      </c>
      <c r="I24" s="22" t="s">
        <v>119</v>
      </c>
    </row>
    <row r="25" spans="1:9" x14ac:dyDescent="0.3">
      <c r="A25" s="46" t="s">
        <v>120</v>
      </c>
      <c r="B25" s="44">
        <v>1635.5210950000001</v>
      </c>
      <c r="C25" s="44">
        <v>1078.738292</v>
      </c>
      <c r="D25" s="45">
        <v>0.65956855909583978</v>
      </c>
      <c r="E25" s="49">
        <v>4.5999999999999996</v>
      </c>
      <c r="F25" s="51">
        <v>263.10690048780492</v>
      </c>
      <c r="G25" s="22">
        <v>3610</v>
      </c>
      <c r="H25" s="22">
        <v>75593</v>
      </c>
      <c r="I25" s="22" t="s">
        <v>121</v>
      </c>
    </row>
    <row r="26" spans="1:9" ht="43.5" customHeight="1" x14ac:dyDescent="0.3">
      <c r="A26" s="47" t="s">
        <v>122</v>
      </c>
      <c r="B26" s="44">
        <v>657.79407900000001</v>
      </c>
      <c r="C26" s="44">
        <v>186.18659</v>
      </c>
      <c r="D26" s="45">
        <v>0.28304692295656858</v>
      </c>
      <c r="E26" s="49">
        <v>0.82</v>
      </c>
      <c r="F26" s="51">
        <v>227.05681707317072</v>
      </c>
      <c r="G26" s="21"/>
      <c r="H26" s="21"/>
      <c r="I26" s="22"/>
    </row>
    <row r="27" spans="1:9" x14ac:dyDescent="0.3">
      <c r="A27" s="46" t="s">
        <v>123</v>
      </c>
      <c r="B27" s="44">
        <v>1035.8940930000001</v>
      </c>
      <c r="C27" s="44">
        <v>578.11866599999996</v>
      </c>
      <c r="D27" s="45">
        <v>0.55808665181760042</v>
      </c>
      <c r="E27" s="49">
        <v>5.4</v>
      </c>
      <c r="F27" s="51">
        <v>107.05901222222222</v>
      </c>
      <c r="G27" s="22">
        <v>2285</v>
      </c>
      <c r="H27" s="22">
        <v>21948</v>
      </c>
      <c r="I27" s="22" t="s">
        <v>112</v>
      </c>
    </row>
    <row r="28" spans="1:9" x14ac:dyDescent="0.3">
      <c r="A28" s="46" t="s">
        <v>124</v>
      </c>
      <c r="B28" s="44">
        <v>4319.9445569999998</v>
      </c>
      <c r="C28" s="44">
        <v>2769.403155</v>
      </c>
      <c r="D28" s="45">
        <v>0.64107377269749533</v>
      </c>
      <c r="E28" s="49">
        <v>26</v>
      </c>
      <c r="F28" s="51">
        <v>107.34120755813953</v>
      </c>
      <c r="G28" s="22"/>
      <c r="H28" s="22"/>
      <c r="I28" s="22"/>
    </row>
    <row r="29" spans="1:9" x14ac:dyDescent="0.3">
      <c r="A29" s="46" t="s">
        <v>125</v>
      </c>
      <c r="B29" s="44">
        <v>2893.4445930000002</v>
      </c>
      <c r="C29" s="44">
        <v>1238.1587019999999</v>
      </c>
      <c r="D29" s="45">
        <v>0.42791858015716977</v>
      </c>
      <c r="E29" s="49">
        <v>12.2</v>
      </c>
      <c r="F29" s="51">
        <v>101.48841819672131</v>
      </c>
      <c r="G29" s="22">
        <v>5574</v>
      </c>
      <c r="H29" s="22">
        <v>66771</v>
      </c>
      <c r="I29" s="22" t="s">
        <v>96</v>
      </c>
    </row>
    <row r="30" spans="1:9" x14ac:dyDescent="0.3">
      <c r="A30" s="46" t="s">
        <v>126</v>
      </c>
      <c r="B30" s="44">
        <v>316</v>
      </c>
      <c r="C30" s="44">
        <v>193.32725300000001</v>
      </c>
      <c r="D30" s="45">
        <v>0.61179510443037977</v>
      </c>
      <c r="E30" s="49">
        <v>3.2</v>
      </c>
      <c r="F30" s="51">
        <v>60.414766562499999</v>
      </c>
      <c r="G30" s="22">
        <v>1889</v>
      </c>
      <c r="H30" s="22">
        <v>38244</v>
      </c>
      <c r="I30" s="22" t="s">
        <v>121</v>
      </c>
    </row>
    <row r="31" spans="1:9" x14ac:dyDescent="0.3">
      <c r="A31" s="46" t="s">
        <v>127</v>
      </c>
      <c r="B31" s="44">
        <v>1600.8214479999999</v>
      </c>
      <c r="C31" s="44">
        <v>890.84269800000004</v>
      </c>
      <c r="D31" s="45">
        <v>0.55649098099790073</v>
      </c>
      <c r="E31" s="49">
        <v>8.1999999999999993</v>
      </c>
      <c r="F31" s="51">
        <v>76.140401538461532</v>
      </c>
      <c r="G31" s="22">
        <v>2635</v>
      </c>
      <c r="H31" s="22">
        <v>48528</v>
      </c>
      <c r="I31" s="22" t="s">
        <v>128</v>
      </c>
    </row>
    <row r="33" spans="1:1" x14ac:dyDescent="0.3">
      <c r="A33" s="55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5" workbookViewId="0">
      <selection activeCell="M15" sqref="M15"/>
    </sheetView>
  </sheetViews>
  <sheetFormatPr defaultRowHeight="14.4" x14ac:dyDescent="0.3"/>
  <cols>
    <col min="1" max="1" width="19.33203125" style="33" customWidth="1"/>
    <col min="2" max="2" width="11.21875" customWidth="1"/>
    <col min="3" max="3" width="11.109375" customWidth="1"/>
    <col min="4" max="4" width="10.44140625" customWidth="1"/>
    <col min="5" max="5" width="10.6640625" customWidth="1"/>
    <col min="6" max="6" width="11.77734375" customWidth="1"/>
  </cols>
  <sheetData>
    <row r="1" spans="1:6" x14ac:dyDescent="0.3">
      <c r="A1" s="67" t="s">
        <v>6</v>
      </c>
    </row>
    <row r="2" spans="1:6" ht="53.4" x14ac:dyDescent="0.3">
      <c r="A2" s="56" t="s">
        <v>157</v>
      </c>
      <c r="B2" s="56" t="s">
        <v>139</v>
      </c>
      <c r="C2" s="57" t="s">
        <v>140</v>
      </c>
      <c r="D2" s="58" t="s">
        <v>141</v>
      </c>
      <c r="E2" s="59" t="s">
        <v>161</v>
      </c>
      <c r="F2" s="59" t="s">
        <v>142</v>
      </c>
    </row>
    <row r="3" spans="1:6" ht="53.4" x14ac:dyDescent="0.3">
      <c r="A3" s="47" t="s">
        <v>158</v>
      </c>
      <c r="B3" s="68" t="s">
        <v>130</v>
      </c>
      <c r="C3" s="69" t="s">
        <v>159</v>
      </c>
      <c r="D3" s="70" t="s">
        <v>160</v>
      </c>
      <c r="E3" s="70" t="s">
        <v>162</v>
      </c>
      <c r="F3" s="70" t="s">
        <v>163</v>
      </c>
    </row>
    <row r="4" spans="1:6" x14ac:dyDescent="0.3">
      <c r="A4" s="47" t="s">
        <v>143</v>
      </c>
      <c r="B4" s="60">
        <v>506.20923299999998</v>
      </c>
      <c r="C4" s="61">
        <v>166.03603200000001</v>
      </c>
      <c r="D4" s="62">
        <v>0.32799882178363982</v>
      </c>
      <c r="E4" s="63">
        <v>28721043</v>
      </c>
      <c r="F4" s="62">
        <v>0.17298078407462786</v>
      </c>
    </row>
    <row r="5" spans="1:6" ht="26.4" x14ac:dyDescent="0.3">
      <c r="A5" s="47" t="s">
        <v>144</v>
      </c>
      <c r="B5" s="60">
        <v>758.34745499999997</v>
      </c>
      <c r="C5" s="61">
        <v>492.49559399999998</v>
      </c>
      <c r="D5" s="62">
        <v>0.64943264562020586</v>
      </c>
      <c r="E5" s="63">
        <f>14187900+9616296+828302+366971</f>
        <v>24999469</v>
      </c>
      <c r="F5" s="62">
        <v>5.0760797263091857E-2</v>
      </c>
    </row>
    <row r="6" spans="1:6" ht="26.4" x14ac:dyDescent="0.3">
      <c r="A6" s="47" t="s">
        <v>145</v>
      </c>
      <c r="B6" s="60">
        <v>698.06195700000001</v>
      </c>
      <c r="C6" s="61">
        <v>239.73924500000001</v>
      </c>
      <c r="D6" s="62">
        <v>0.34343548247537575</v>
      </c>
      <c r="E6" s="63">
        <v>1676374</v>
      </c>
      <c r="F6" s="62">
        <v>6.9924888601363535E-3</v>
      </c>
    </row>
    <row r="7" spans="1:6" x14ac:dyDescent="0.3">
      <c r="A7" s="47" t="s">
        <v>146</v>
      </c>
      <c r="B7" s="60">
        <v>643.38573199999996</v>
      </c>
      <c r="C7" s="61">
        <v>195.747693</v>
      </c>
      <c r="D7" s="62">
        <v>0.30424624492605318</v>
      </c>
      <c r="E7" s="63">
        <v>6892958</v>
      </c>
      <c r="F7" s="62">
        <v>3.5213482694787107E-2</v>
      </c>
    </row>
    <row r="8" spans="1:6" x14ac:dyDescent="0.3">
      <c r="A8" s="47" t="s">
        <v>147</v>
      </c>
      <c r="B8" s="60">
        <v>4725.5862909999996</v>
      </c>
      <c r="C8" s="61">
        <v>2601.5258210000002</v>
      </c>
      <c r="D8" s="62">
        <v>0.55051916541121526</v>
      </c>
      <c r="E8" s="63">
        <v>119599971</v>
      </c>
      <c r="F8" s="62">
        <v>4.5973009391091488E-2</v>
      </c>
    </row>
    <row r="9" spans="1:6" x14ac:dyDescent="0.3">
      <c r="A9" s="47" t="s">
        <v>44</v>
      </c>
      <c r="B9" s="60">
        <v>2165.0525120000002</v>
      </c>
      <c r="C9" s="61">
        <v>1060.0549269999999</v>
      </c>
      <c r="D9" s="62">
        <v>0.48962088500142575</v>
      </c>
      <c r="E9" s="63">
        <f>70961786+39034870</f>
        <v>109996656</v>
      </c>
      <c r="F9" s="62">
        <v>0.10376505329897873</v>
      </c>
    </row>
    <row r="10" spans="1:6" x14ac:dyDescent="0.3">
      <c r="A10" s="47" t="s">
        <v>148</v>
      </c>
      <c r="B10" s="60">
        <v>18.902915</v>
      </c>
      <c r="C10" s="61">
        <v>11.743691</v>
      </c>
      <c r="D10" s="62">
        <v>0.62126349295862571</v>
      </c>
      <c r="E10" s="63">
        <v>400000</v>
      </c>
      <c r="F10" s="62">
        <v>3.4060841689380283E-2</v>
      </c>
    </row>
    <row r="11" spans="1:6" x14ac:dyDescent="0.3">
      <c r="A11" s="47" t="s">
        <v>149</v>
      </c>
      <c r="B11" s="61">
        <v>6174.1682639999999</v>
      </c>
      <c r="C11" s="61">
        <v>3375.1427469999999</v>
      </c>
      <c r="D11" s="62">
        <v>0.54665545263474535</v>
      </c>
      <c r="E11" s="63">
        <v>35423982</v>
      </c>
      <c r="F11" s="62">
        <v>1.0495550753071601E-2</v>
      </c>
    </row>
    <row r="12" spans="1:6" ht="26.4" x14ac:dyDescent="0.3">
      <c r="A12" s="47" t="s">
        <v>150</v>
      </c>
      <c r="B12" s="60">
        <v>859.672551</v>
      </c>
      <c r="C12" s="61">
        <v>300.33060799999998</v>
      </c>
      <c r="D12" s="62">
        <v>0.34935465561933476</v>
      </c>
      <c r="E12" s="63">
        <v>36258849</v>
      </c>
      <c r="F12" s="62">
        <v>0.12072978256015784</v>
      </c>
    </row>
    <row r="13" spans="1:6" ht="39.6" x14ac:dyDescent="0.3">
      <c r="A13" s="47" t="s">
        <v>151</v>
      </c>
      <c r="B13" s="60">
        <v>17.458687000000001</v>
      </c>
      <c r="C13" s="61">
        <v>3.8448989999999998</v>
      </c>
      <c r="D13" s="62">
        <v>0.22022841694796408</v>
      </c>
      <c r="E13" s="63">
        <v>730810</v>
      </c>
      <c r="F13" s="62">
        <v>0.19007261309074699</v>
      </c>
    </row>
    <row r="14" spans="1:6" ht="26.4" x14ac:dyDescent="0.3">
      <c r="A14" s="47" t="s">
        <v>152</v>
      </c>
      <c r="B14" s="60"/>
      <c r="C14" s="61">
        <v>1286.7769269999999</v>
      </c>
      <c r="D14" s="62"/>
      <c r="E14" s="63"/>
      <c r="F14" s="62"/>
    </row>
    <row r="15" spans="1:6" ht="26.4" x14ac:dyDescent="0.3">
      <c r="A15" s="47" t="s">
        <v>153</v>
      </c>
      <c r="B15" s="61">
        <v>1692.659183</v>
      </c>
      <c r="C15" s="61">
        <v>536.38679000000002</v>
      </c>
      <c r="D15" s="62">
        <v>0.31689001270139328</v>
      </c>
      <c r="E15" s="63">
        <f>34735318+6892958</f>
        <v>41628276</v>
      </c>
      <c r="F15" s="62">
        <v>7.7608689803863359E-2</v>
      </c>
    </row>
    <row r="16" spans="1:6" x14ac:dyDescent="0.3">
      <c r="A16" s="47" t="s">
        <v>154</v>
      </c>
      <c r="B16" s="61">
        <v>1050.466633</v>
      </c>
      <c r="C16" s="61">
        <v>417.544555</v>
      </c>
      <c r="D16" s="62">
        <v>0.39748483377101229</v>
      </c>
      <c r="E16" s="63">
        <v>63833261</v>
      </c>
      <c r="F16" s="62">
        <v>0.1528777234324131</v>
      </c>
    </row>
    <row r="17" spans="1:6" x14ac:dyDescent="0.3">
      <c r="A17" s="64" t="s">
        <v>155</v>
      </c>
      <c r="B17" s="65">
        <v>19309.971412999999</v>
      </c>
      <c r="C17" s="65">
        <v>10687.369529</v>
      </c>
      <c r="D17" s="71">
        <v>0.55346376752297888</v>
      </c>
      <c r="E17" s="72">
        <f>SUM(E4:E16)</f>
        <v>470161649</v>
      </c>
      <c r="F17" s="71">
        <v>4.39922702891693E-2</v>
      </c>
    </row>
    <row r="18" spans="1:6" x14ac:dyDescent="0.3">
      <c r="A18" s="47"/>
      <c r="B18" s="66"/>
      <c r="C18" s="66"/>
      <c r="D18" s="66"/>
    </row>
    <row r="19" spans="1:6" x14ac:dyDescent="0.3">
      <c r="A19" s="27"/>
      <c r="B19" s="21"/>
      <c r="C19" s="21"/>
      <c r="D19" s="21"/>
      <c r="E19" s="16"/>
    </row>
    <row r="20" spans="1:6" x14ac:dyDescent="0.3">
      <c r="A20" s="18"/>
      <c r="B20" s="16"/>
      <c r="C20" s="16"/>
      <c r="D20" s="16"/>
      <c r="E20" s="16"/>
    </row>
    <row r="21" spans="1:6" x14ac:dyDescent="0.3">
      <c r="A21" s="18" t="s">
        <v>156</v>
      </c>
      <c r="B21" s="16"/>
      <c r="C21" s="16"/>
      <c r="D21" s="16"/>
      <c r="E21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/>
  </sheetViews>
  <sheetFormatPr defaultRowHeight="14.4" x14ac:dyDescent="0.3"/>
  <cols>
    <col min="1" max="1" width="27.44140625" style="33" customWidth="1"/>
  </cols>
  <sheetData>
    <row r="1" spans="1:2" x14ac:dyDescent="0.3">
      <c r="A1" s="81" t="s">
        <v>8</v>
      </c>
    </row>
    <row r="3" spans="1:2" ht="27" x14ac:dyDescent="0.3">
      <c r="A3" s="77" t="s">
        <v>164</v>
      </c>
      <c r="B3" s="21" t="s">
        <v>212</v>
      </c>
    </row>
    <row r="4" spans="1:2" x14ac:dyDescent="0.3">
      <c r="A4" s="18" t="s">
        <v>165</v>
      </c>
      <c r="B4" s="16" t="s">
        <v>166</v>
      </c>
    </row>
    <row r="5" spans="1:2" ht="27" x14ac:dyDescent="0.3">
      <c r="A5" s="18" t="s">
        <v>167</v>
      </c>
      <c r="B5" s="73" t="s">
        <v>168</v>
      </c>
    </row>
    <row r="6" spans="1:2" x14ac:dyDescent="0.3">
      <c r="A6" s="18" t="s">
        <v>169</v>
      </c>
      <c r="B6" s="15" t="s">
        <v>170</v>
      </c>
    </row>
    <row r="7" spans="1:2" ht="66.599999999999994" x14ac:dyDescent="0.3">
      <c r="A7" s="18" t="s">
        <v>171</v>
      </c>
      <c r="B7" s="16" t="s">
        <v>37</v>
      </c>
    </row>
    <row r="8" spans="1:2" x14ac:dyDescent="0.3">
      <c r="A8" s="18"/>
      <c r="B8" s="21"/>
    </row>
    <row r="9" spans="1:2" ht="40.200000000000003" x14ac:dyDescent="0.3">
      <c r="A9" s="78" t="s">
        <v>172</v>
      </c>
      <c r="B9" s="16" t="s">
        <v>213</v>
      </c>
    </row>
    <row r="10" spans="1:2" x14ac:dyDescent="0.3">
      <c r="A10" s="27" t="s">
        <v>127</v>
      </c>
      <c r="B10" s="26" t="s">
        <v>173</v>
      </c>
    </row>
    <row r="11" spans="1:2" x14ac:dyDescent="0.3">
      <c r="A11" s="27" t="s">
        <v>174</v>
      </c>
      <c r="B11" s="26" t="s">
        <v>175</v>
      </c>
    </row>
    <row r="12" spans="1:2" x14ac:dyDescent="0.3">
      <c r="A12" s="27" t="s">
        <v>106</v>
      </c>
      <c r="B12" s="26" t="s">
        <v>176</v>
      </c>
    </row>
    <row r="13" spans="1:2" x14ac:dyDescent="0.3">
      <c r="A13" s="27" t="s">
        <v>126</v>
      </c>
      <c r="B13" s="26" t="s">
        <v>177</v>
      </c>
    </row>
    <row r="14" spans="1:2" x14ac:dyDescent="0.3">
      <c r="A14" s="27" t="s">
        <v>114</v>
      </c>
      <c r="B14" s="26" t="s">
        <v>178</v>
      </c>
    </row>
    <row r="15" spans="1:2" x14ac:dyDescent="0.3">
      <c r="A15" s="27"/>
      <c r="B15" s="21"/>
    </row>
    <row r="16" spans="1:2" ht="40.200000000000003" x14ac:dyDescent="0.3">
      <c r="A16" s="78" t="s">
        <v>179</v>
      </c>
      <c r="B16" s="26" t="s">
        <v>214</v>
      </c>
    </row>
    <row r="17" spans="1:2" x14ac:dyDescent="0.3">
      <c r="A17" s="27" t="s">
        <v>174</v>
      </c>
      <c r="B17" s="74" t="s">
        <v>180</v>
      </c>
    </row>
    <row r="18" spans="1:2" x14ac:dyDescent="0.3">
      <c r="A18" s="27" t="s">
        <v>181</v>
      </c>
      <c r="B18" s="75" t="s">
        <v>182</v>
      </c>
    </row>
    <row r="19" spans="1:2" x14ac:dyDescent="0.3">
      <c r="A19" s="27" t="s">
        <v>106</v>
      </c>
      <c r="B19" s="74" t="s">
        <v>183</v>
      </c>
    </row>
    <row r="20" spans="1:2" x14ac:dyDescent="0.3">
      <c r="A20" s="27" t="s">
        <v>123</v>
      </c>
      <c r="B20" s="74" t="s">
        <v>184</v>
      </c>
    </row>
    <row r="21" spans="1:2" x14ac:dyDescent="0.3">
      <c r="A21" s="27" t="s">
        <v>127</v>
      </c>
      <c r="B21" s="74" t="s">
        <v>185</v>
      </c>
    </row>
    <row r="22" spans="1:2" x14ac:dyDescent="0.3">
      <c r="A22" s="18"/>
      <c r="B22" s="74"/>
    </row>
    <row r="23" spans="1:2" ht="27" x14ac:dyDescent="0.3">
      <c r="A23" s="78" t="s">
        <v>186</v>
      </c>
      <c r="B23" s="74" t="s">
        <v>214</v>
      </c>
    </row>
    <row r="24" spans="1:2" x14ac:dyDescent="0.3">
      <c r="A24" s="18" t="s">
        <v>174</v>
      </c>
      <c r="B24" s="21" t="s">
        <v>187</v>
      </c>
    </row>
    <row r="25" spans="1:2" x14ac:dyDescent="0.3">
      <c r="A25" s="18" t="s">
        <v>89</v>
      </c>
      <c r="B25" s="16" t="s">
        <v>188</v>
      </c>
    </row>
    <row r="26" spans="1:2" x14ac:dyDescent="0.3">
      <c r="A26" s="18" t="s">
        <v>118</v>
      </c>
      <c r="B26" s="16" t="s">
        <v>176</v>
      </c>
    </row>
    <row r="27" spans="1:2" x14ac:dyDescent="0.3">
      <c r="A27" s="18" t="s">
        <v>120</v>
      </c>
      <c r="B27" s="76">
        <v>778700</v>
      </c>
    </row>
    <row r="28" spans="1:2" x14ac:dyDescent="0.3">
      <c r="A28" s="18" t="s">
        <v>189</v>
      </c>
      <c r="B28" s="76">
        <v>628800</v>
      </c>
    </row>
    <row r="29" spans="1:2" x14ac:dyDescent="0.3">
      <c r="A29" s="18"/>
      <c r="B29" s="21"/>
    </row>
    <row r="30" spans="1:2" ht="27" x14ac:dyDescent="0.3">
      <c r="A30" s="78" t="s">
        <v>190</v>
      </c>
      <c r="B30" s="21" t="s">
        <v>214</v>
      </c>
    </row>
    <row r="31" spans="1:2" x14ac:dyDescent="0.3">
      <c r="A31" s="18" t="s">
        <v>191</v>
      </c>
      <c r="B31" s="21" t="s">
        <v>185</v>
      </c>
    </row>
    <row r="32" spans="1:2" x14ac:dyDescent="0.3">
      <c r="A32" s="18" t="s">
        <v>192</v>
      </c>
      <c r="B32" s="16" t="s">
        <v>193</v>
      </c>
    </row>
    <row r="33" spans="1:2" x14ac:dyDescent="0.3">
      <c r="A33" s="18" t="s">
        <v>194</v>
      </c>
      <c r="B33" s="16" t="s">
        <v>176</v>
      </c>
    </row>
    <row r="34" spans="1:2" x14ac:dyDescent="0.3">
      <c r="A34" s="18" t="s">
        <v>195</v>
      </c>
      <c r="B34" s="76">
        <v>979400</v>
      </c>
    </row>
    <row r="35" spans="1:2" x14ac:dyDescent="0.3">
      <c r="A35" s="18" t="s">
        <v>196</v>
      </c>
      <c r="B35" s="76">
        <v>736100</v>
      </c>
    </row>
    <row r="36" spans="1:2" x14ac:dyDescent="0.3">
      <c r="A36" s="18"/>
      <c r="B36" s="21"/>
    </row>
    <row r="37" spans="1:2" x14ac:dyDescent="0.3">
      <c r="A37" s="77" t="s">
        <v>197</v>
      </c>
      <c r="B37" s="21" t="s">
        <v>134</v>
      </c>
    </row>
    <row r="38" spans="1:2" x14ac:dyDescent="0.3">
      <c r="A38" s="18" t="s">
        <v>198</v>
      </c>
      <c r="B38" s="21">
        <v>409</v>
      </c>
    </row>
    <row r="39" spans="1:2" x14ac:dyDescent="0.3">
      <c r="A39" s="18" t="s">
        <v>199</v>
      </c>
      <c r="B39" s="21">
        <v>180</v>
      </c>
    </row>
    <row r="40" spans="1:2" x14ac:dyDescent="0.3">
      <c r="A40" s="18" t="s">
        <v>200</v>
      </c>
      <c r="B40" s="21">
        <v>43</v>
      </c>
    </row>
    <row r="41" spans="1:2" x14ac:dyDescent="0.3">
      <c r="A41" s="18"/>
      <c r="B41" s="21"/>
    </row>
    <row r="42" spans="1:2" ht="27" x14ac:dyDescent="0.3">
      <c r="A42" s="78" t="s">
        <v>201</v>
      </c>
      <c r="B42" s="15" t="s">
        <v>202</v>
      </c>
    </row>
    <row r="43" spans="1:2" x14ac:dyDescent="0.3">
      <c r="A43" s="18" t="s">
        <v>203</v>
      </c>
      <c r="B43" s="21" t="s">
        <v>204</v>
      </c>
    </row>
    <row r="44" spans="1:2" ht="27" x14ac:dyDescent="0.3">
      <c r="A44" s="18" t="s">
        <v>205</v>
      </c>
      <c r="B44" s="21" t="s">
        <v>206</v>
      </c>
    </row>
    <row r="45" spans="1:2" x14ac:dyDescent="0.3">
      <c r="A45" s="18" t="s">
        <v>207</v>
      </c>
      <c r="B45" s="21" t="s">
        <v>208</v>
      </c>
    </row>
    <row r="46" spans="1:2" x14ac:dyDescent="0.3">
      <c r="A46" s="18" t="s">
        <v>209</v>
      </c>
      <c r="B46" s="21" t="s">
        <v>210</v>
      </c>
    </row>
    <row r="47" spans="1:2" x14ac:dyDescent="0.3">
      <c r="A47" s="18"/>
      <c r="B47" s="21"/>
    </row>
    <row r="48" spans="1:2" ht="53.4" x14ac:dyDescent="0.3">
      <c r="A48" s="18" t="s">
        <v>211</v>
      </c>
      <c r="B48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85" zoomScaleNormal="85" workbookViewId="0">
      <selection activeCell="B52" sqref="B52"/>
    </sheetView>
  </sheetViews>
  <sheetFormatPr defaultRowHeight="14.4" x14ac:dyDescent="0.3"/>
  <cols>
    <col min="1" max="1" width="23" customWidth="1"/>
    <col min="2" max="2" width="17" customWidth="1"/>
    <col min="3" max="3" width="10.88671875" customWidth="1"/>
  </cols>
  <sheetData>
    <row r="1" spans="1:6" x14ac:dyDescent="0.3">
      <c r="A1" t="s">
        <v>10</v>
      </c>
    </row>
    <row r="3" spans="1:6" x14ac:dyDescent="0.3">
      <c r="A3" s="16"/>
      <c r="B3" s="15"/>
      <c r="C3" s="79">
        <v>2015</v>
      </c>
      <c r="D3" s="82"/>
      <c r="E3" s="15"/>
      <c r="F3" s="15"/>
    </row>
    <row r="4" spans="1:6" x14ac:dyDescent="0.3">
      <c r="A4" s="16" t="s">
        <v>215</v>
      </c>
      <c r="B4" s="15"/>
      <c r="C4" s="73">
        <v>361</v>
      </c>
      <c r="D4" s="83"/>
      <c r="E4" s="15"/>
      <c r="F4" s="15"/>
    </row>
    <row r="5" spans="1:6" x14ac:dyDescent="0.3">
      <c r="A5" s="16" t="s">
        <v>216</v>
      </c>
      <c r="B5" s="15"/>
      <c r="C5" s="15">
        <v>114</v>
      </c>
      <c r="D5" s="83"/>
      <c r="E5" s="15"/>
      <c r="F5" s="15"/>
    </row>
    <row r="6" spans="1:6" x14ac:dyDescent="0.3">
      <c r="A6" s="16" t="s">
        <v>217</v>
      </c>
      <c r="B6" s="15"/>
      <c r="C6" s="17" t="s">
        <v>218</v>
      </c>
      <c r="D6" s="84"/>
      <c r="E6" s="15"/>
      <c r="F6" s="15"/>
    </row>
    <row r="7" spans="1:6" x14ac:dyDescent="0.3">
      <c r="A7" s="16" t="s">
        <v>219</v>
      </c>
      <c r="B7" s="15"/>
      <c r="C7" s="17" t="s">
        <v>220</v>
      </c>
      <c r="D7" s="84"/>
      <c r="E7" s="15"/>
      <c r="F7" s="15"/>
    </row>
    <row r="8" spans="1:6" x14ac:dyDescent="0.3">
      <c r="A8" s="16"/>
      <c r="B8" s="15"/>
      <c r="C8" s="15"/>
      <c r="D8" s="21"/>
      <c r="E8" s="15"/>
      <c r="F8" s="15"/>
    </row>
    <row r="9" spans="1:6" x14ac:dyDescent="0.3">
      <c r="A9" s="14" t="s">
        <v>221</v>
      </c>
      <c r="B9" s="15"/>
      <c r="C9" s="15"/>
      <c r="D9" s="15"/>
      <c r="E9" s="15"/>
      <c r="F9" s="15"/>
    </row>
    <row r="10" spans="1:6" x14ac:dyDescent="0.3">
      <c r="A10" s="73" t="s">
        <v>222</v>
      </c>
      <c r="B10" s="17" t="s">
        <v>223</v>
      </c>
      <c r="C10" s="15"/>
      <c r="D10" s="15"/>
      <c r="E10" s="21"/>
      <c r="F10" s="15"/>
    </row>
    <row r="11" spans="1:6" x14ac:dyDescent="0.3">
      <c r="A11" s="73" t="s">
        <v>224</v>
      </c>
      <c r="B11" s="17" t="s">
        <v>225</v>
      </c>
      <c r="C11" s="15"/>
      <c r="D11" s="15"/>
      <c r="E11" s="21"/>
      <c r="F11" s="15"/>
    </row>
    <row r="12" spans="1:6" x14ac:dyDescent="0.3">
      <c r="A12" s="73" t="s">
        <v>196</v>
      </c>
      <c r="B12" s="17" t="s">
        <v>227</v>
      </c>
      <c r="C12" s="15"/>
      <c r="D12" s="15"/>
      <c r="E12" s="21"/>
      <c r="F12" s="15"/>
    </row>
    <row r="13" spans="1:6" x14ac:dyDescent="0.3">
      <c r="A13" s="73" t="s">
        <v>110</v>
      </c>
      <c r="B13" s="17" t="s">
        <v>228</v>
      </c>
      <c r="C13" s="15"/>
      <c r="D13" s="15"/>
      <c r="E13" s="15"/>
      <c r="F13" s="15"/>
    </row>
    <row r="14" spans="1:6" x14ac:dyDescent="0.3">
      <c r="A14" s="73" t="s">
        <v>230</v>
      </c>
      <c r="B14" s="17" t="s">
        <v>231</v>
      </c>
      <c r="C14" s="15"/>
      <c r="D14" s="15"/>
      <c r="E14" s="15"/>
      <c r="F14" s="15"/>
    </row>
    <row r="15" spans="1:6" x14ac:dyDescent="0.3">
      <c r="A15" s="16"/>
      <c r="B15" s="15"/>
      <c r="C15" s="15"/>
      <c r="D15" s="21"/>
      <c r="E15" s="15"/>
      <c r="F15" s="15"/>
    </row>
    <row r="16" spans="1:6" x14ac:dyDescent="0.3">
      <c r="A16" s="14" t="s">
        <v>232</v>
      </c>
      <c r="B16" s="15"/>
      <c r="C16" s="15"/>
      <c r="D16" s="21"/>
      <c r="E16" s="15"/>
      <c r="F16" s="15"/>
    </row>
    <row r="17" spans="1:6" x14ac:dyDescent="0.3">
      <c r="A17" s="15" t="s">
        <v>230</v>
      </c>
      <c r="B17" s="15" t="s">
        <v>233</v>
      </c>
      <c r="C17" s="15" t="s">
        <v>234</v>
      </c>
      <c r="D17" s="21"/>
      <c r="E17" s="15"/>
      <c r="F17" s="15"/>
    </row>
    <row r="18" spans="1:6" x14ac:dyDescent="0.3">
      <c r="A18" s="15" t="s">
        <v>235</v>
      </c>
      <c r="B18" s="15" t="s">
        <v>236</v>
      </c>
      <c r="C18" s="15" t="s">
        <v>237</v>
      </c>
      <c r="D18" s="21"/>
      <c r="E18" s="15"/>
      <c r="F18" s="15"/>
    </row>
    <row r="19" spans="1:6" x14ac:dyDescent="0.3">
      <c r="A19" s="15" t="s">
        <v>238</v>
      </c>
      <c r="B19" s="15" t="s">
        <v>239</v>
      </c>
      <c r="C19" s="15" t="s">
        <v>240</v>
      </c>
      <c r="D19" s="21"/>
      <c r="E19" s="15"/>
      <c r="F19" s="15"/>
    </row>
    <row r="20" spans="1:6" x14ac:dyDescent="0.3">
      <c r="A20" s="15" t="s">
        <v>241</v>
      </c>
      <c r="B20" s="15" t="s">
        <v>242</v>
      </c>
      <c r="C20" s="15" t="s">
        <v>240</v>
      </c>
      <c r="D20" s="21"/>
      <c r="E20" s="15"/>
      <c r="F20" s="15"/>
    </row>
    <row r="21" spans="1:6" x14ac:dyDescent="0.3">
      <c r="A21" s="15" t="s">
        <v>243</v>
      </c>
      <c r="B21" s="15" t="s">
        <v>244</v>
      </c>
      <c r="C21" s="15" t="s">
        <v>185</v>
      </c>
      <c r="D21" s="21"/>
      <c r="E21" s="15"/>
      <c r="F21" s="15"/>
    </row>
    <row r="22" spans="1:6" x14ac:dyDescent="0.3">
      <c r="A22" s="16"/>
      <c r="B22" s="15"/>
      <c r="C22" s="15"/>
      <c r="D22" s="21"/>
      <c r="E22" s="15"/>
      <c r="F22" s="15"/>
    </row>
    <row r="23" spans="1:6" x14ac:dyDescent="0.3">
      <c r="A23" s="14" t="s">
        <v>245</v>
      </c>
      <c r="B23" s="15"/>
      <c r="C23" s="15"/>
      <c r="D23" s="21"/>
      <c r="E23" s="15"/>
      <c r="F23" s="15"/>
    </row>
    <row r="24" spans="1:6" x14ac:dyDescent="0.3">
      <c r="A24" s="15"/>
      <c r="B24" s="16">
        <v>2010</v>
      </c>
      <c r="C24" s="16">
        <v>2011</v>
      </c>
      <c r="D24" s="16">
        <v>2012</v>
      </c>
      <c r="E24" s="16">
        <v>2013</v>
      </c>
      <c r="F24" s="16">
        <v>2014</v>
      </c>
    </row>
    <row r="25" spans="1:6" x14ac:dyDescent="0.3">
      <c r="A25" s="16" t="s">
        <v>233</v>
      </c>
      <c r="B25" s="16">
        <v>25</v>
      </c>
      <c r="C25" s="16">
        <v>30</v>
      </c>
      <c r="D25" s="16">
        <v>29</v>
      </c>
      <c r="E25" s="16">
        <v>28</v>
      </c>
      <c r="F25" s="16">
        <v>49</v>
      </c>
    </row>
    <row r="26" spans="1:6" x14ac:dyDescent="0.3">
      <c r="A26" s="16" t="s">
        <v>246</v>
      </c>
      <c r="B26" s="16">
        <v>184</v>
      </c>
      <c r="C26" s="16">
        <v>155</v>
      </c>
      <c r="D26" s="16">
        <v>137</v>
      </c>
      <c r="E26" s="16">
        <v>148</v>
      </c>
      <c r="F26" s="16">
        <v>135</v>
      </c>
    </row>
    <row r="27" spans="1:6" x14ac:dyDescent="0.3">
      <c r="A27" s="16" t="s">
        <v>247</v>
      </c>
      <c r="B27" s="16">
        <v>95</v>
      </c>
      <c r="C27" s="16">
        <v>84</v>
      </c>
      <c r="D27" s="16">
        <v>90</v>
      </c>
      <c r="E27" s="16">
        <v>106</v>
      </c>
      <c r="F27" s="16">
        <v>100</v>
      </c>
    </row>
    <row r="28" spans="1:6" x14ac:dyDescent="0.3">
      <c r="A28" s="16" t="s">
        <v>248</v>
      </c>
      <c r="B28" s="16">
        <v>20</v>
      </c>
      <c r="C28" s="16">
        <v>16</v>
      </c>
      <c r="D28" s="16">
        <v>16</v>
      </c>
      <c r="E28" s="16">
        <v>9</v>
      </c>
      <c r="F28" s="21">
        <v>35</v>
      </c>
    </row>
    <row r="29" spans="1:6" x14ac:dyDescent="0.3">
      <c r="A29" s="16"/>
      <c r="B29" s="15"/>
      <c r="C29" s="15"/>
      <c r="D29" s="21"/>
      <c r="E29" s="15"/>
      <c r="F29" s="15"/>
    </row>
    <row r="30" spans="1:6" x14ac:dyDescent="0.3">
      <c r="A30" s="14" t="s">
        <v>249</v>
      </c>
      <c r="B30" s="15"/>
      <c r="C30" s="15"/>
      <c r="D30" s="21"/>
      <c r="E30" s="15"/>
      <c r="F30" s="15"/>
    </row>
    <row r="31" spans="1:6" x14ac:dyDescent="0.3">
      <c r="A31" s="15"/>
      <c r="B31" s="15" t="s">
        <v>248</v>
      </c>
      <c r="C31" s="15" t="s">
        <v>246</v>
      </c>
      <c r="D31" s="15" t="s">
        <v>247</v>
      </c>
      <c r="E31" s="15" t="s">
        <v>233</v>
      </c>
      <c r="F31" s="15"/>
    </row>
    <row r="32" spans="1:6" x14ac:dyDescent="0.3">
      <c r="A32" s="15" t="s">
        <v>250</v>
      </c>
      <c r="B32" s="15">
        <v>10</v>
      </c>
      <c r="C32" s="15">
        <v>30</v>
      </c>
      <c r="D32" s="15">
        <v>11</v>
      </c>
      <c r="E32" s="15">
        <v>0</v>
      </c>
      <c r="F32" s="15"/>
    </row>
    <row r="33" spans="1:6" x14ac:dyDescent="0.3">
      <c r="A33" s="16" t="s">
        <v>251</v>
      </c>
      <c r="B33" s="16">
        <v>6</v>
      </c>
      <c r="C33" s="16">
        <v>35</v>
      </c>
      <c r="D33" s="15">
        <v>31</v>
      </c>
      <c r="E33" s="15">
        <v>0</v>
      </c>
      <c r="F33" s="15"/>
    </row>
    <row r="34" spans="1:6" x14ac:dyDescent="0.3">
      <c r="A34" s="15" t="s">
        <v>252</v>
      </c>
      <c r="B34" s="15">
        <v>5</v>
      </c>
      <c r="C34" s="15">
        <v>64</v>
      </c>
      <c r="D34" s="15">
        <v>58</v>
      </c>
      <c r="E34" s="15">
        <v>19</v>
      </c>
      <c r="F34" s="15"/>
    </row>
    <row r="35" spans="1:6" x14ac:dyDescent="0.3">
      <c r="A35" s="15" t="s">
        <v>253</v>
      </c>
      <c r="B35" s="15">
        <v>0</v>
      </c>
      <c r="C35" s="15">
        <v>19</v>
      </c>
      <c r="D35" s="15">
        <v>3</v>
      </c>
      <c r="E35" s="15">
        <v>0</v>
      </c>
      <c r="F35" s="15"/>
    </row>
    <row r="36" spans="1:6" x14ac:dyDescent="0.3">
      <c r="A36" s="15" t="s">
        <v>254</v>
      </c>
      <c r="B36" s="15">
        <v>5</v>
      </c>
      <c r="C36" s="15">
        <v>4</v>
      </c>
      <c r="D36" s="15">
        <v>12</v>
      </c>
      <c r="E36" s="15">
        <v>0</v>
      </c>
      <c r="F36" s="15"/>
    </row>
    <row r="37" spans="1:6" x14ac:dyDescent="0.3">
      <c r="A37" s="15"/>
      <c r="B37" s="15"/>
      <c r="C37" s="15"/>
      <c r="D37" s="21"/>
      <c r="E37" s="15"/>
      <c r="F37" s="15"/>
    </row>
    <row r="38" spans="1:6" x14ac:dyDescent="0.3">
      <c r="A38" s="80" t="s">
        <v>255</v>
      </c>
      <c r="B38" s="15"/>
      <c r="C38" s="15"/>
      <c r="D38" s="21"/>
      <c r="E38" s="15"/>
      <c r="F38" s="15"/>
    </row>
    <row r="39" spans="1:6" x14ac:dyDescent="0.3">
      <c r="A39" s="15" t="s">
        <v>250</v>
      </c>
      <c r="B39" s="15">
        <v>56</v>
      </c>
      <c r="C39" s="15"/>
      <c r="D39" s="21"/>
      <c r="E39" s="15"/>
      <c r="F39" s="15"/>
    </row>
    <row r="40" spans="1:6" x14ac:dyDescent="0.3">
      <c r="A40" s="16" t="s">
        <v>251</v>
      </c>
      <c r="B40" s="15">
        <v>89</v>
      </c>
      <c r="C40" s="15"/>
      <c r="D40" s="21"/>
      <c r="E40" s="15"/>
      <c r="F40" s="15"/>
    </row>
    <row r="41" spans="1:6" x14ac:dyDescent="0.3">
      <c r="A41" s="15" t="s">
        <v>252</v>
      </c>
      <c r="B41" s="15">
        <v>166</v>
      </c>
      <c r="C41" s="15"/>
      <c r="D41" s="21"/>
      <c r="E41" s="15"/>
      <c r="F41" s="15"/>
    </row>
    <row r="42" spans="1:6" x14ac:dyDescent="0.3">
      <c r="A42" s="15" t="s">
        <v>253</v>
      </c>
      <c r="B42" s="15">
        <v>26</v>
      </c>
      <c r="C42" s="15"/>
      <c r="D42" s="21"/>
      <c r="E42" s="15"/>
      <c r="F42" s="15"/>
    </row>
    <row r="43" spans="1:6" x14ac:dyDescent="0.3">
      <c r="A43" s="15" t="s">
        <v>254</v>
      </c>
      <c r="B43" s="15">
        <v>24</v>
      </c>
      <c r="C43" s="15"/>
      <c r="D43" s="21"/>
      <c r="E43" s="15"/>
      <c r="F43" s="15"/>
    </row>
    <row r="44" spans="1:6" x14ac:dyDescent="0.3">
      <c r="A44" s="15"/>
      <c r="B44" s="15"/>
      <c r="C44" s="15"/>
      <c r="D44" s="21"/>
      <c r="E44" s="15"/>
      <c r="F44" s="15"/>
    </row>
    <row r="45" spans="1:6" x14ac:dyDescent="0.3">
      <c r="A45" s="80" t="s">
        <v>257</v>
      </c>
      <c r="B45" s="15"/>
      <c r="C45" s="15"/>
      <c r="D45" s="21"/>
      <c r="E45" s="15"/>
      <c r="F45" s="15"/>
    </row>
    <row r="46" spans="1:6" x14ac:dyDescent="0.3">
      <c r="A46" s="15" t="s">
        <v>250</v>
      </c>
      <c r="B46" s="15">
        <v>28302497</v>
      </c>
      <c r="C46" s="15"/>
      <c r="D46" s="21"/>
      <c r="E46" s="15"/>
      <c r="F46" s="15"/>
    </row>
    <row r="47" spans="1:6" x14ac:dyDescent="0.3">
      <c r="A47" s="16" t="s">
        <v>251</v>
      </c>
      <c r="B47" s="15">
        <v>4056301</v>
      </c>
      <c r="C47" s="15"/>
      <c r="D47" s="21"/>
      <c r="E47" s="15"/>
      <c r="F47" s="15"/>
    </row>
    <row r="48" spans="1:6" x14ac:dyDescent="0.3">
      <c r="A48" s="15" t="s">
        <v>252</v>
      </c>
      <c r="B48" s="15">
        <v>68021878</v>
      </c>
      <c r="C48" s="15"/>
      <c r="D48" s="21"/>
      <c r="E48" s="15"/>
      <c r="F48" s="15"/>
    </row>
    <row r="49" spans="1:6" x14ac:dyDescent="0.3">
      <c r="A49" s="15" t="s">
        <v>253</v>
      </c>
      <c r="B49" s="15">
        <v>221807</v>
      </c>
      <c r="C49" s="15"/>
      <c r="D49" s="21"/>
      <c r="E49" s="15"/>
      <c r="F49" s="15"/>
    </row>
    <row r="50" spans="1:6" x14ac:dyDescent="0.3">
      <c r="A50" s="15" t="s">
        <v>254</v>
      </c>
      <c r="B50" s="15">
        <v>2379323</v>
      </c>
      <c r="C50" s="15"/>
      <c r="D50" s="21"/>
      <c r="E50" s="15"/>
      <c r="F50" s="15"/>
    </row>
    <row r="51" spans="1:6" x14ac:dyDescent="0.3">
      <c r="C51" s="15"/>
      <c r="D51" s="21"/>
      <c r="E51" s="15"/>
      <c r="F51" s="15"/>
    </row>
    <row r="52" spans="1:6" x14ac:dyDescent="0.3">
      <c r="A52" s="15" t="s">
        <v>256</v>
      </c>
      <c r="C52" s="15"/>
      <c r="D52" s="21"/>
      <c r="E52" s="15"/>
      <c r="F52" s="15"/>
    </row>
    <row r="53" spans="1:6" x14ac:dyDescent="0.3">
      <c r="A53" s="15"/>
      <c r="B53" s="15"/>
      <c r="C53" s="15"/>
      <c r="D53" s="21"/>
      <c r="E53" s="15"/>
      <c r="F53" s="15"/>
    </row>
    <row r="54" spans="1:6" x14ac:dyDescent="0.3">
      <c r="A54" s="15"/>
      <c r="B54" s="15"/>
      <c r="C54" s="15"/>
      <c r="D54" s="15"/>
      <c r="E54" s="15"/>
      <c r="F54" s="15"/>
    </row>
    <row r="55" spans="1:6" x14ac:dyDescent="0.3">
      <c r="B55" s="15"/>
      <c r="C55" s="15"/>
      <c r="D55" s="15"/>
      <c r="E55" s="15"/>
      <c r="F55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22" workbookViewId="0">
      <selection activeCell="A41" sqref="A41"/>
    </sheetView>
  </sheetViews>
  <sheetFormatPr defaultRowHeight="14.4" x14ac:dyDescent="0.3"/>
  <cols>
    <col min="1" max="1" width="18.33203125" customWidth="1"/>
  </cols>
  <sheetData>
    <row r="1" spans="1:16" ht="15" thickBot="1" x14ac:dyDescent="0.35">
      <c r="A1" s="97" t="s">
        <v>15</v>
      </c>
    </row>
    <row r="3" spans="1:16" x14ac:dyDescent="0.3">
      <c r="A3" s="9" t="s">
        <v>302</v>
      </c>
    </row>
    <row r="4" spans="1:16" ht="78" x14ac:dyDescent="0.3">
      <c r="A4" s="85" t="s">
        <v>259</v>
      </c>
      <c r="B4" s="86" t="s">
        <v>300</v>
      </c>
      <c r="C4" s="86" t="s">
        <v>144</v>
      </c>
      <c r="D4" s="86" t="s">
        <v>146</v>
      </c>
      <c r="E4" s="86" t="s">
        <v>260</v>
      </c>
      <c r="F4" s="86" t="s">
        <v>44</v>
      </c>
      <c r="G4" s="86" t="s">
        <v>261</v>
      </c>
      <c r="H4" s="86" t="s">
        <v>262</v>
      </c>
      <c r="I4" s="86" t="s">
        <v>263</v>
      </c>
      <c r="J4" s="86" t="s">
        <v>264</v>
      </c>
      <c r="K4" s="87" t="s">
        <v>265</v>
      </c>
      <c r="O4" s="95"/>
      <c r="P4" s="95"/>
    </row>
    <row r="5" spans="1:16" ht="31.2" x14ac:dyDescent="0.3">
      <c r="A5" s="92" t="s">
        <v>299</v>
      </c>
      <c r="B5" s="86" t="s">
        <v>301</v>
      </c>
      <c r="C5" s="93" t="s">
        <v>298</v>
      </c>
      <c r="D5" s="93" t="s">
        <v>298</v>
      </c>
      <c r="E5" s="93" t="s">
        <v>298</v>
      </c>
      <c r="F5" s="93" t="s">
        <v>298</v>
      </c>
      <c r="G5" s="93" t="s">
        <v>298</v>
      </c>
      <c r="H5" s="93" t="s">
        <v>298</v>
      </c>
      <c r="I5" s="93" t="s">
        <v>298</v>
      </c>
      <c r="J5" s="93" t="s">
        <v>298</v>
      </c>
      <c r="K5" s="93" t="s">
        <v>298</v>
      </c>
      <c r="O5" s="53"/>
    </row>
    <row r="6" spans="1:16" x14ac:dyDescent="0.3">
      <c r="A6" s="88" t="s">
        <v>266</v>
      </c>
      <c r="B6" s="53">
        <v>4.5</v>
      </c>
      <c r="C6" s="89">
        <v>1</v>
      </c>
      <c r="D6" s="89">
        <v>1</v>
      </c>
      <c r="E6" s="89">
        <v>1</v>
      </c>
      <c r="F6" s="89">
        <v>2</v>
      </c>
      <c r="G6" s="89">
        <v>17</v>
      </c>
      <c r="H6" s="89">
        <v>1</v>
      </c>
      <c r="I6" s="89">
        <v>1</v>
      </c>
      <c r="J6" s="89">
        <v>2</v>
      </c>
      <c r="K6" s="89">
        <f>SUM(C6:J6)</f>
        <v>26</v>
      </c>
      <c r="O6" s="53"/>
    </row>
    <row r="7" spans="1:16" x14ac:dyDescent="0.3">
      <c r="A7" s="88" t="s">
        <v>267</v>
      </c>
      <c r="B7" s="53">
        <v>4.2</v>
      </c>
      <c r="C7" s="89">
        <v>1</v>
      </c>
      <c r="D7" s="89"/>
      <c r="E7" s="89"/>
      <c r="F7" s="89"/>
      <c r="G7" s="89"/>
      <c r="H7" s="89"/>
      <c r="I7" s="89"/>
      <c r="J7" s="89"/>
      <c r="K7" s="89">
        <f t="shared" ref="K7:K10" si="0">SUM(C7:J7)</f>
        <v>1</v>
      </c>
      <c r="O7" s="53"/>
    </row>
    <row r="8" spans="1:16" x14ac:dyDescent="0.3">
      <c r="A8" s="88" t="s">
        <v>268</v>
      </c>
      <c r="B8" s="53">
        <v>5.8</v>
      </c>
      <c r="C8" s="89">
        <v>2</v>
      </c>
      <c r="D8" s="89">
        <v>1</v>
      </c>
      <c r="E8" s="89">
        <v>1</v>
      </c>
      <c r="F8" s="89">
        <v>2</v>
      </c>
      <c r="G8" s="89">
        <v>28</v>
      </c>
      <c r="H8" s="89">
        <v>1</v>
      </c>
      <c r="I8" s="89">
        <v>2</v>
      </c>
      <c r="J8" s="89">
        <v>2</v>
      </c>
      <c r="K8" s="89">
        <f t="shared" si="0"/>
        <v>39</v>
      </c>
      <c r="O8" s="96"/>
    </row>
    <row r="9" spans="1:16" x14ac:dyDescent="0.3">
      <c r="A9" s="88" t="s">
        <v>269</v>
      </c>
      <c r="B9" s="53">
        <v>6.6</v>
      </c>
      <c r="C9" s="89">
        <v>2</v>
      </c>
      <c r="D9" s="89">
        <v>2</v>
      </c>
      <c r="E9" s="89">
        <v>3</v>
      </c>
      <c r="F9" s="89">
        <v>4</v>
      </c>
      <c r="G9" s="89">
        <v>13</v>
      </c>
      <c r="H9" s="89">
        <v>4</v>
      </c>
      <c r="I9" s="89">
        <v>3</v>
      </c>
      <c r="J9" s="89">
        <v>5</v>
      </c>
      <c r="K9" s="89">
        <f t="shared" si="0"/>
        <v>36</v>
      </c>
      <c r="O9" s="96"/>
    </row>
    <row r="10" spans="1:16" x14ac:dyDescent="0.3">
      <c r="A10" s="88" t="s">
        <v>270</v>
      </c>
      <c r="B10" s="53">
        <v>4.0999999999999996</v>
      </c>
      <c r="C10" s="89">
        <v>2</v>
      </c>
      <c r="D10" s="89">
        <v>1</v>
      </c>
      <c r="E10" s="89">
        <v>2</v>
      </c>
      <c r="F10" s="89">
        <v>3</v>
      </c>
      <c r="G10" s="89">
        <v>7</v>
      </c>
      <c r="H10" s="89">
        <v>2</v>
      </c>
      <c r="I10" s="89"/>
      <c r="J10" s="89">
        <v>5</v>
      </c>
      <c r="K10" s="89">
        <f t="shared" si="0"/>
        <v>22</v>
      </c>
      <c r="O10" s="96"/>
    </row>
    <row r="11" spans="1:16" x14ac:dyDescent="0.3">
      <c r="B11" s="53">
        <v>6.5</v>
      </c>
      <c r="O11" s="96"/>
      <c r="P11" s="53"/>
    </row>
    <row r="12" spans="1:16" x14ac:dyDescent="0.3">
      <c r="A12" s="91" t="s">
        <v>303</v>
      </c>
      <c r="O12" s="96"/>
      <c r="P12" s="53"/>
    </row>
    <row r="13" spans="1:16" ht="109.2" x14ac:dyDescent="0.3">
      <c r="A13" s="85" t="s">
        <v>259</v>
      </c>
      <c r="B13" s="86" t="s">
        <v>300</v>
      </c>
      <c r="C13" s="86" t="s">
        <v>271</v>
      </c>
      <c r="D13" s="86" t="s">
        <v>144</v>
      </c>
      <c r="E13" s="86" t="s">
        <v>272</v>
      </c>
      <c r="F13" s="86" t="s">
        <v>146</v>
      </c>
      <c r="G13" s="86" t="s">
        <v>260</v>
      </c>
      <c r="H13" s="86" t="s">
        <v>44</v>
      </c>
      <c r="I13" s="86" t="s">
        <v>273</v>
      </c>
      <c r="J13" s="86" t="s">
        <v>261</v>
      </c>
      <c r="K13" s="86" t="s">
        <v>262</v>
      </c>
      <c r="L13" s="86" t="s">
        <v>263</v>
      </c>
      <c r="M13" s="86" t="s">
        <v>264</v>
      </c>
      <c r="N13" s="87" t="s">
        <v>274</v>
      </c>
      <c r="O13" s="96"/>
      <c r="P13" s="53"/>
    </row>
    <row r="14" spans="1:16" ht="31.2" x14ac:dyDescent="0.3">
      <c r="A14" s="92" t="s">
        <v>299</v>
      </c>
      <c r="B14" s="86" t="s">
        <v>301</v>
      </c>
      <c r="C14" s="93" t="s">
        <v>298</v>
      </c>
      <c r="D14" s="93" t="s">
        <v>298</v>
      </c>
      <c r="E14" s="93" t="s">
        <v>298</v>
      </c>
      <c r="F14" s="93" t="s">
        <v>298</v>
      </c>
      <c r="G14" s="93" t="s">
        <v>298</v>
      </c>
      <c r="H14" s="93" t="s">
        <v>298</v>
      </c>
      <c r="I14" s="93" t="s">
        <v>298</v>
      </c>
      <c r="J14" s="93" t="s">
        <v>298</v>
      </c>
      <c r="K14" s="93" t="s">
        <v>298</v>
      </c>
      <c r="L14" s="93" t="s">
        <v>298</v>
      </c>
      <c r="M14" s="93" t="s">
        <v>298</v>
      </c>
      <c r="N14" s="94"/>
      <c r="O14" s="96"/>
      <c r="P14" s="53"/>
    </row>
    <row r="15" spans="1:16" x14ac:dyDescent="0.3">
      <c r="A15" s="88" t="s">
        <v>275</v>
      </c>
      <c r="B15">
        <v>6.2</v>
      </c>
      <c r="C15" s="89"/>
      <c r="D15" s="89"/>
      <c r="E15" s="89"/>
      <c r="F15" s="89"/>
      <c r="G15" s="89">
        <v>6</v>
      </c>
      <c r="H15" s="89">
        <v>3</v>
      </c>
      <c r="I15" s="89"/>
      <c r="J15" s="89"/>
      <c r="K15" s="89">
        <v>4</v>
      </c>
      <c r="L15" s="89"/>
      <c r="M15" s="89">
        <v>2</v>
      </c>
      <c r="N15" s="89">
        <f>SUM(C15:M15)</f>
        <v>15</v>
      </c>
    </row>
    <row r="16" spans="1:16" x14ac:dyDescent="0.3">
      <c r="A16" s="88" t="s">
        <v>276</v>
      </c>
      <c r="B16">
        <v>5.8</v>
      </c>
      <c r="C16" s="89"/>
      <c r="D16" s="89"/>
      <c r="E16" s="89"/>
      <c r="F16" s="89"/>
      <c r="G16" s="89">
        <v>8</v>
      </c>
      <c r="H16" s="89">
        <v>2</v>
      </c>
      <c r="I16" s="89"/>
      <c r="J16" s="89"/>
      <c r="K16" s="89">
        <v>2</v>
      </c>
      <c r="L16" s="89"/>
      <c r="M16" s="89">
        <v>2</v>
      </c>
      <c r="N16" s="89">
        <f t="shared" ref="N16:N37" si="1">SUM(C16:M16)</f>
        <v>14</v>
      </c>
    </row>
    <row r="17" spans="1:14" x14ac:dyDescent="0.3">
      <c r="A17" s="88" t="s">
        <v>277</v>
      </c>
      <c r="B17">
        <v>4.7</v>
      </c>
      <c r="C17" s="89"/>
      <c r="D17" s="89"/>
      <c r="E17" s="89"/>
      <c r="F17" s="89"/>
      <c r="G17" s="89"/>
      <c r="H17" s="89">
        <v>1</v>
      </c>
      <c r="I17" s="89"/>
      <c r="J17" s="89"/>
      <c r="K17" s="89"/>
      <c r="L17" s="89"/>
      <c r="M17" s="89"/>
      <c r="N17" s="89">
        <f t="shared" si="1"/>
        <v>1</v>
      </c>
    </row>
    <row r="18" spans="1:14" x14ac:dyDescent="0.3">
      <c r="A18" s="88" t="s">
        <v>278</v>
      </c>
      <c r="B18">
        <v>5.9</v>
      </c>
      <c r="C18" s="89"/>
      <c r="D18" s="89"/>
      <c r="E18" s="89"/>
      <c r="F18" s="89"/>
      <c r="G18" s="89"/>
      <c r="H18" s="89">
        <v>1</v>
      </c>
      <c r="I18" s="89"/>
      <c r="J18" s="89"/>
      <c r="K18" s="89"/>
      <c r="L18" s="89"/>
      <c r="M18" s="89">
        <v>3</v>
      </c>
      <c r="N18" s="89">
        <f t="shared" si="1"/>
        <v>4</v>
      </c>
    </row>
    <row r="19" spans="1:14" x14ac:dyDescent="0.3">
      <c r="A19" s="88" t="s">
        <v>279</v>
      </c>
      <c r="B19">
        <v>4.7</v>
      </c>
      <c r="C19" s="89"/>
      <c r="D19" s="89"/>
      <c r="E19" s="89"/>
      <c r="F19" s="89"/>
      <c r="G19" s="89">
        <v>2</v>
      </c>
      <c r="H19" s="89">
        <v>1</v>
      </c>
      <c r="I19" s="89"/>
      <c r="J19" s="89"/>
      <c r="K19" s="89">
        <v>1</v>
      </c>
      <c r="L19" s="89"/>
      <c r="M19" s="89"/>
      <c r="N19" s="89">
        <f t="shared" si="1"/>
        <v>4</v>
      </c>
    </row>
    <row r="20" spans="1:14" x14ac:dyDescent="0.3">
      <c r="A20" s="88" t="s">
        <v>280</v>
      </c>
      <c r="B20">
        <v>4.7</v>
      </c>
      <c r="C20" s="89"/>
      <c r="D20" s="89"/>
      <c r="E20" s="89"/>
      <c r="F20" s="89"/>
      <c r="G20" s="89">
        <v>2</v>
      </c>
      <c r="H20" s="89"/>
      <c r="I20" s="89"/>
      <c r="J20" s="89"/>
      <c r="K20" s="89"/>
      <c r="L20" s="89"/>
      <c r="M20" s="89"/>
      <c r="N20" s="89">
        <f t="shared" si="1"/>
        <v>2</v>
      </c>
    </row>
    <row r="21" spans="1:14" x14ac:dyDescent="0.3">
      <c r="A21" s="88" t="s">
        <v>281</v>
      </c>
      <c r="B21">
        <v>5.6</v>
      </c>
      <c r="C21" s="89"/>
      <c r="D21" s="89"/>
      <c r="E21" s="89">
        <v>1</v>
      </c>
      <c r="F21" s="89"/>
      <c r="G21" s="89">
        <v>4</v>
      </c>
      <c r="H21" s="89">
        <v>2</v>
      </c>
      <c r="I21" s="89"/>
      <c r="J21" s="89"/>
      <c r="K21" s="89">
        <v>3</v>
      </c>
      <c r="L21" s="89"/>
      <c r="M21" s="89">
        <v>2</v>
      </c>
      <c r="N21" s="89">
        <f t="shared" si="1"/>
        <v>12</v>
      </c>
    </row>
    <row r="22" spans="1:14" x14ac:dyDescent="0.3">
      <c r="A22" s="88" t="s">
        <v>282</v>
      </c>
      <c r="B22">
        <v>5.8</v>
      </c>
      <c r="C22" s="89"/>
      <c r="D22" s="89"/>
      <c r="E22" s="89"/>
      <c r="F22" s="89"/>
      <c r="G22" s="89">
        <v>1</v>
      </c>
      <c r="H22" s="89">
        <v>2</v>
      </c>
      <c r="I22" s="89"/>
      <c r="J22" s="89"/>
      <c r="K22" s="89">
        <v>4</v>
      </c>
      <c r="L22" s="89"/>
      <c r="M22" s="89">
        <v>1</v>
      </c>
      <c r="N22" s="89">
        <f t="shared" si="1"/>
        <v>8</v>
      </c>
    </row>
    <row r="23" spans="1:14" x14ac:dyDescent="0.3">
      <c r="A23" s="88" t="s">
        <v>283</v>
      </c>
      <c r="B23">
        <v>6.5</v>
      </c>
      <c r="C23" s="89"/>
      <c r="D23" s="89">
        <v>1</v>
      </c>
      <c r="E23" s="89">
        <v>1</v>
      </c>
      <c r="F23" s="89"/>
      <c r="G23" s="89">
        <v>8</v>
      </c>
      <c r="H23" s="89">
        <v>3</v>
      </c>
      <c r="I23" s="89"/>
      <c r="J23" s="89"/>
      <c r="K23" s="89">
        <v>4</v>
      </c>
      <c r="L23" s="89"/>
      <c r="M23" s="89">
        <v>2</v>
      </c>
      <c r="N23" s="89">
        <f t="shared" si="1"/>
        <v>19</v>
      </c>
    </row>
    <row r="24" spans="1:14" x14ac:dyDescent="0.3">
      <c r="A24" s="88" t="s">
        <v>284</v>
      </c>
      <c r="B24">
        <v>6.7</v>
      </c>
      <c r="C24" s="89"/>
      <c r="D24" s="89">
        <v>1</v>
      </c>
      <c r="E24" s="89"/>
      <c r="F24" s="89">
        <v>1</v>
      </c>
      <c r="G24" s="89">
        <v>9</v>
      </c>
      <c r="H24" s="89">
        <v>4</v>
      </c>
      <c r="I24" s="89"/>
      <c r="J24" s="89">
        <v>8</v>
      </c>
      <c r="K24" s="89">
        <v>4</v>
      </c>
      <c r="L24" s="89">
        <v>1</v>
      </c>
      <c r="M24" s="89">
        <v>5</v>
      </c>
      <c r="N24" s="89">
        <f t="shared" si="1"/>
        <v>33</v>
      </c>
    </row>
    <row r="25" spans="1:14" x14ac:dyDescent="0.3">
      <c r="A25" s="88" t="s">
        <v>285</v>
      </c>
      <c r="B25">
        <v>6.4</v>
      </c>
      <c r="C25" s="89"/>
      <c r="D25" s="89">
        <v>1</v>
      </c>
      <c r="E25" s="89">
        <v>3</v>
      </c>
      <c r="F25" s="89"/>
      <c r="G25" s="89">
        <v>3</v>
      </c>
      <c r="H25" s="89">
        <v>2</v>
      </c>
      <c r="I25" s="89"/>
      <c r="J25" s="89"/>
      <c r="K25" s="89"/>
      <c r="L25" s="89">
        <v>2</v>
      </c>
      <c r="M25" s="89">
        <v>2</v>
      </c>
      <c r="N25" s="89">
        <f t="shared" si="1"/>
        <v>13</v>
      </c>
    </row>
    <row r="26" spans="1:14" x14ac:dyDescent="0.3">
      <c r="A26" s="88" t="s">
        <v>286</v>
      </c>
      <c r="B26">
        <v>7</v>
      </c>
      <c r="C26" s="89"/>
      <c r="D26" s="89">
        <v>1</v>
      </c>
      <c r="E26" s="89">
        <v>2</v>
      </c>
      <c r="F26" s="89">
        <v>1</v>
      </c>
      <c r="G26" s="89">
        <v>6</v>
      </c>
      <c r="H26" s="89">
        <v>2</v>
      </c>
      <c r="I26" s="89"/>
      <c r="J26" s="89">
        <v>3</v>
      </c>
      <c r="K26" s="89"/>
      <c r="L26" s="89">
        <v>1</v>
      </c>
      <c r="M26" s="89">
        <v>4</v>
      </c>
      <c r="N26" s="89">
        <f t="shared" si="1"/>
        <v>20</v>
      </c>
    </row>
    <row r="27" spans="1:14" x14ac:dyDescent="0.3">
      <c r="A27" s="88" t="s">
        <v>287</v>
      </c>
      <c r="B27">
        <v>5.9</v>
      </c>
      <c r="C27" s="89"/>
      <c r="D27" s="89">
        <v>1</v>
      </c>
      <c r="E27" s="89">
        <v>2</v>
      </c>
      <c r="F27" s="89">
        <v>2</v>
      </c>
      <c r="G27" s="89">
        <v>5</v>
      </c>
      <c r="H27" s="89">
        <v>2</v>
      </c>
      <c r="I27" s="89"/>
      <c r="J27" s="89"/>
      <c r="K27" s="89">
        <v>1</v>
      </c>
      <c r="L27" s="89"/>
      <c r="M27" s="89">
        <v>3</v>
      </c>
      <c r="N27" s="89">
        <f t="shared" si="1"/>
        <v>16</v>
      </c>
    </row>
    <row r="28" spans="1:14" x14ac:dyDescent="0.3">
      <c r="A28" s="88" t="s">
        <v>288</v>
      </c>
      <c r="B28">
        <v>5.9</v>
      </c>
      <c r="C28" s="89"/>
      <c r="D28" s="89"/>
      <c r="E28" s="89">
        <v>1</v>
      </c>
      <c r="F28" s="89"/>
      <c r="G28" s="89"/>
      <c r="H28" s="89">
        <v>1</v>
      </c>
      <c r="I28" s="89"/>
      <c r="J28" s="89"/>
      <c r="K28" s="89"/>
      <c r="L28" s="89"/>
      <c r="M28" s="89">
        <v>3</v>
      </c>
      <c r="N28" s="89">
        <f t="shared" si="1"/>
        <v>5</v>
      </c>
    </row>
    <row r="29" spans="1:14" x14ac:dyDescent="0.3">
      <c r="A29" s="88" t="s">
        <v>289</v>
      </c>
      <c r="B29">
        <v>5.8</v>
      </c>
      <c r="C29" s="89"/>
      <c r="D29" s="89"/>
      <c r="E29" s="89">
        <v>1</v>
      </c>
      <c r="F29" s="89"/>
      <c r="G29" s="89"/>
      <c r="H29" s="89">
        <v>1</v>
      </c>
      <c r="I29" s="89"/>
      <c r="J29" s="89"/>
      <c r="K29" s="89"/>
      <c r="L29" s="89"/>
      <c r="M29" s="89">
        <v>2</v>
      </c>
      <c r="N29" s="89">
        <f t="shared" si="1"/>
        <v>4</v>
      </c>
    </row>
    <row r="30" spans="1:14" x14ac:dyDescent="0.3">
      <c r="A30" s="88" t="s">
        <v>290</v>
      </c>
      <c r="B30">
        <v>6.9</v>
      </c>
      <c r="C30" s="89">
        <v>1</v>
      </c>
      <c r="D30" s="89">
        <v>1</v>
      </c>
      <c r="E30" s="89">
        <v>3</v>
      </c>
      <c r="F30" s="89">
        <v>2</v>
      </c>
      <c r="G30" s="89">
        <v>7</v>
      </c>
      <c r="H30" s="89">
        <v>2</v>
      </c>
      <c r="I30" s="89"/>
      <c r="J30" s="89">
        <v>2</v>
      </c>
      <c r="K30" s="89"/>
      <c r="L30" s="89">
        <v>2</v>
      </c>
      <c r="M30" s="89">
        <v>4</v>
      </c>
      <c r="N30" s="89">
        <f t="shared" si="1"/>
        <v>24</v>
      </c>
    </row>
    <row r="31" spans="1:14" x14ac:dyDescent="0.3">
      <c r="A31" s="88" t="s">
        <v>291</v>
      </c>
      <c r="B31">
        <v>6.1</v>
      </c>
      <c r="C31" s="89"/>
      <c r="D31" s="89">
        <v>1</v>
      </c>
      <c r="E31" s="89">
        <v>2</v>
      </c>
      <c r="F31" s="89">
        <v>2</v>
      </c>
      <c r="G31" s="89">
        <v>1</v>
      </c>
      <c r="H31" s="89">
        <v>3</v>
      </c>
      <c r="I31" s="89"/>
      <c r="J31" s="89"/>
      <c r="K31" s="89">
        <v>4</v>
      </c>
      <c r="L31" s="89">
        <v>1</v>
      </c>
      <c r="M31" s="89">
        <v>2</v>
      </c>
      <c r="N31" s="89">
        <f t="shared" si="1"/>
        <v>16</v>
      </c>
    </row>
    <row r="32" spans="1:14" x14ac:dyDescent="0.3">
      <c r="A32" s="88" t="s">
        <v>292</v>
      </c>
      <c r="B32">
        <v>6.7</v>
      </c>
      <c r="C32" s="89"/>
      <c r="D32" s="89"/>
      <c r="E32" s="89"/>
      <c r="F32" s="89"/>
      <c r="G32" s="89">
        <v>7</v>
      </c>
      <c r="H32" s="89">
        <v>4</v>
      </c>
      <c r="I32" s="89"/>
      <c r="J32" s="89"/>
      <c r="K32" s="89">
        <v>5</v>
      </c>
      <c r="L32" s="89"/>
      <c r="M32" s="89">
        <v>2</v>
      </c>
      <c r="N32" s="89">
        <f t="shared" si="1"/>
        <v>18</v>
      </c>
    </row>
    <row r="33" spans="1:14" x14ac:dyDescent="0.3">
      <c r="A33" s="88" t="s">
        <v>293</v>
      </c>
      <c r="B33">
        <v>6.8</v>
      </c>
      <c r="C33" s="89"/>
      <c r="D33" s="89"/>
      <c r="E33" s="89">
        <v>2</v>
      </c>
      <c r="F33" s="89"/>
      <c r="G33" s="89">
        <v>4</v>
      </c>
      <c r="H33" s="89">
        <v>2</v>
      </c>
      <c r="I33" s="89"/>
      <c r="J33" s="89">
        <v>1</v>
      </c>
      <c r="K33" s="89">
        <v>2</v>
      </c>
      <c r="L33" s="89"/>
      <c r="M33" s="89">
        <v>2</v>
      </c>
      <c r="N33" s="89">
        <f t="shared" si="1"/>
        <v>13</v>
      </c>
    </row>
    <row r="34" spans="1:14" x14ac:dyDescent="0.3">
      <c r="A34" s="88" t="s">
        <v>294</v>
      </c>
      <c r="B34">
        <v>6.4</v>
      </c>
      <c r="C34" s="89"/>
      <c r="D34" s="89"/>
      <c r="E34" s="89">
        <v>4</v>
      </c>
      <c r="F34" s="89">
        <v>1</v>
      </c>
      <c r="G34" s="89">
        <v>5</v>
      </c>
      <c r="H34" s="89">
        <v>3</v>
      </c>
      <c r="I34" s="89"/>
      <c r="J34" s="89"/>
      <c r="K34" s="89">
        <v>4</v>
      </c>
      <c r="L34" s="89">
        <v>1</v>
      </c>
      <c r="M34" s="89">
        <v>1</v>
      </c>
      <c r="N34" s="89">
        <f t="shared" si="1"/>
        <v>19</v>
      </c>
    </row>
    <row r="35" spans="1:14" x14ac:dyDescent="0.3">
      <c r="A35" s="88" t="s">
        <v>295</v>
      </c>
      <c r="B35">
        <v>6.6</v>
      </c>
      <c r="C35" s="89"/>
      <c r="D35" s="89"/>
      <c r="E35" s="89">
        <v>1</v>
      </c>
      <c r="F35" s="89"/>
      <c r="G35" s="89"/>
      <c r="H35" s="89">
        <v>1</v>
      </c>
      <c r="I35" s="89"/>
      <c r="J35" s="89"/>
      <c r="K35" s="89"/>
      <c r="L35" s="89">
        <v>1</v>
      </c>
      <c r="M35" s="89">
        <v>1</v>
      </c>
      <c r="N35" s="89">
        <f t="shared" si="1"/>
        <v>4</v>
      </c>
    </row>
    <row r="36" spans="1:14" x14ac:dyDescent="0.3">
      <c r="A36" s="88" t="s">
        <v>296</v>
      </c>
      <c r="B36">
        <v>4.7</v>
      </c>
      <c r="C36" s="89"/>
      <c r="D36" s="89"/>
      <c r="E36" s="89"/>
      <c r="F36" s="89"/>
      <c r="G36" s="89"/>
      <c r="H36" s="89">
        <v>1</v>
      </c>
      <c r="I36" s="89"/>
      <c r="J36" s="89"/>
      <c r="K36" s="89"/>
      <c r="L36" s="89"/>
      <c r="M36" s="89"/>
      <c r="N36" s="89">
        <f t="shared" si="1"/>
        <v>1</v>
      </c>
    </row>
    <row r="37" spans="1:14" x14ac:dyDescent="0.3">
      <c r="A37" s="88" t="s">
        <v>297</v>
      </c>
      <c r="B37">
        <v>7.2</v>
      </c>
      <c r="C37" s="89"/>
      <c r="D37" s="89"/>
      <c r="E37" s="89"/>
      <c r="F37" s="89"/>
      <c r="G37" s="89">
        <v>8</v>
      </c>
      <c r="H37" s="89">
        <v>3</v>
      </c>
      <c r="I37" s="89"/>
      <c r="J37" s="89"/>
      <c r="K37" s="89">
        <v>2</v>
      </c>
      <c r="L37" s="89"/>
      <c r="M37" s="89">
        <v>1</v>
      </c>
      <c r="N37" s="89">
        <f t="shared" si="1"/>
        <v>14</v>
      </c>
    </row>
    <row r="40" spans="1:14" x14ac:dyDescent="0.3">
      <c r="A40" s="90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1"/>
  <sheetViews>
    <sheetView zoomScale="70" zoomScaleNormal="70" zoomScalePageLayoutView="150" workbookViewId="0">
      <pane ySplit="2" topLeftCell="A151" activePane="bottomLeft" state="frozen"/>
      <selection pane="bottomLeft" activeCell="A169" sqref="A169"/>
    </sheetView>
  </sheetViews>
  <sheetFormatPr defaultColWidth="13" defaultRowHeight="14.4" x14ac:dyDescent="0.3"/>
  <cols>
    <col min="1" max="1" width="16.33203125" style="107" customWidth="1"/>
    <col min="2" max="2" width="13" style="99"/>
    <col min="3" max="3" width="16.33203125" style="107" customWidth="1"/>
    <col min="4" max="4" width="17.88671875" style="107" customWidth="1"/>
    <col min="5" max="16" width="13" style="98" customWidth="1"/>
    <col min="17" max="20" width="14.77734375" style="98" customWidth="1"/>
    <col min="21" max="21" width="13" style="132" customWidth="1"/>
    <col min="22" max="22" width="13" style="114" customWidth="1"/>
    <col min="23" max="23" width="13" style="98" customWidth="1"/>
    <col min="24" max="24" width="13" style="102" customWidth="1"/>
    <col min="25" max="27" width="13" style="98" customWidth="1"/>
    <col min="28" max="28" width="13" style="102" customWidth="1"/>
    <col min="29" max="29" width="13" style="98" customWidth="1"/>
    <col min="30" max="30" width="13" style="102" customWidth="1"/>
    <col min="31" max="31" width="15.6640625" style="104" customWidth="1"/>
    <col min="32" max="32" width="15.6640625" style="102" customWidth="1"/>
    <col min="33" max="34" width="15.44140625" style="98" customWidth="1"/>
    <col min="35" max="35" width="13" style="105"/>
    <col min="36" max="36" width="13" style="106" customWidth="1"/>
    <col min="37" max="37" width="13" style="98" customWidth="1"/>
    <col min="38" max="38" width="13" style="102" customWidth="1"/>
    <col min="39" max="39" width="13" style="98"/>
    <col min="40" max="40" width="13" style="102"/>
    <col min="41" max="41" width="13" style="98"/>
    <col min="42" max="42" width="13" style="102"/>
    <col min="43" max="78" width="13" style="98"/>
    <col min="79" max="16384" width="13" style="150"/>
  </cols>
  <sheetData>
    <row r="1" spans="1:42" s="98" customFormat="1" x14ac:dyDescent="0.3">
      <c r="A1" s="152" t="s">
        <v>17</v>
      </c>
      <c r="B1" s="99"/>
      <c r="C1" s="107"/>
      <c r="D1" s="107"/>
      <c r="U1" s="132"/>
      <c r="V1" s="114"/>
      <c r="X1" s="102"/>
      <c r="AB1" s="102"/>
      <c r="AD1" s="102"/>
      <c r="AE1" s="104"/>
      <c r="AF1" s="102"/>
      <c r="AI1" s="105"/>
      <c r="AJ1" s="106"/>
      <c r="AL1" s="102"/>
      <c r="AN1" s="102"/>
      <c r="AP1" s="102"/>
    </row>
    <row r="2" spans="1:42" s="98" customFormat="1" ht="57" customHeight="1" x14ac:dyDescent="0.3">
      <c r="A2" s="98" t="s">
        <v>305</v>
      </c>
      <c r="B2" s="99" t="s">
        <v>306</v>
      </c>
      <c r="C2" s="98" t="s">
        <v>81</v>
      </c>
      <c r="D2" s="98" t="s">
        <v>307</v>
      </c>
      <c r="E2" s="98" t="s">
        <v>308</v>
      </c>
      <c r="F2" s="98" t="s">
        <v>309</v>
      </c>
      <c r="G2" s="98" t="s">
        <v>310</v>
      </c>
      <c r="H2" s="98" t="s">
        <v>311</v>
      </c>
      <c r="I2" s="100" t="s">
        <v>312</v>
      </c>
      <c r="J2" s="100" t="s">
        <v>313</v>
      </c>
      <c r="K2" s="100" t="s">
        <v>314</v>
      </c>
      <c r="L2" s="100" t="s">
        <v>315</v>
      </c>
      <c r="M2" s="100" t="s">
        <v>316</v>
      </c>
      <c r="N2" s="100" t="s">
        <v>317</v>
      </c>
      <c r="O2" s="100" t="s">
        <v>318</v>
      </c>
      <c r="P2" s="100" t="s">
        <v>319</v>
      </c>
      <c r="Q2" s="100" t="s">
        <v>320</v>
      </c>
      <c r="R2" s="100" t="s">
        <v>321</v>
      </c>
      <c r="S2" s="100" t="s">
        <v>322</v>
      </c>
      <c r="T2" s="100" t="s">
        <v>323</v>
      </c>
      <c r="U2" s="100" t="s">
        <v>324</v>
      </c>
      <c r="V2" s="101" t="s">
        <v>325</v>
      </c>
      <c r="W2" s="100" t="s">
        <v>326</v>
      </c>
      <c r="X2" s="100" t="s">
        <v>327</v>
      </c>
      <c r="Y2" s="100" t="s">
        <v>328</v>
      </c>
      <c r="Z2" s="100" t="s">
        <v>329</v>
      </c>
      <c r="AA2" s="100" t="s">
        <v>330</v>
      </c>
      <c r="AB2" s="100" t="s">
        <v>331</v>
      </c>
      <c r="AC2" s="100" t="s">
        <v>332</v>
      </c>
      <c r="AD2" s="100" t="s">
        <v>333</v>
      </c>
      <c r="AE2" s="100" t="s">
        <v>334</v>
      </c>
      <c r="AF2" s="100" t="s">
        <v>335</v>
      </c>
      <c r="AG2" s="100" t="s">
        <v>336</v>
      </c>
      <c r="AH2" s="100" t="s">
        <v>337</v>
      </c>
      <c r="AI2" s="98" t="s">
        <v>338</v>
      </c>
      <c r="AJ2" s="98" t="s">
        <v>339</v>
      </c>
      <c r="AK2" s="98" t="s">
        <v>340</v>
      </c>
      <c r="AL2" s="98" t="s">
        <v>341</v>
      </c>
      <c r="AM2" s="98" t="s">
        <v>342</v>
      </c>
      <c r="AN2" s="98" t="s">
        <v>343</v>
      </c>
      <c r="AO2" s="100" t="s">
        <v>344</v>
      </c>
      <c r="AP2" s="100" t="s">
        <v>345</v>
      </c>
    </row>
    <row r="3" spans="1:42" s="98" customFormat="1" ht="76.5" customHeight="1" x14ac:dyDescent="0.3">
      <c r="A3" s="98" t="s">
        <v>346</v>
      </c>
      <c r="B3" s="153" t="s">
        <v>377</v>
      </c>
      <c r="C3" s="98" t="s">
        <v>73</v>
      </c>
      <c r="D3" s="98" t="s">
        <v>347</v>
      </c>
      <c r="E3" s="151" t="s">
        <v>74</v>
      </c>
      <c r="F3" s="151" t="s">
        <v>374</v>
      </c>
      <c r="G3" s="151" t="s">
        <v>375</v>
      </c>
      <c r="H3" s="151" t="s">
        <v>376</v>
      </c>
      <c r="I3" s="151" t="s">
        <v>390</v>
      </c>
      <c r="J3" s="151" t="s">
        <v>391</v>
      </c>
      <c r="K3" s="151" t="s">
        <v>378</v>
      </c>
      <c r="L3" s="151" t="s">
        <v>379</v>
      </c>
      <c r="M3" s="151" t="s">
        <v>381</v>
      </c>
      <c r="N3" s="151" t="s">
        <v>380</v>
      </c>
      <c r="O3" s="151" t="s">
        <v>383</v>
      </c>
      <c r="P3" s="151" t="s">
        <v>382</v>
      </c>
      <c r="Q3" s="151" t="s">
        <v>385</v>
      </c>
      <c r="R3" s="151" t="s">
        <v>384</v>
      </c>
      <c r="S3" s="151" t="s">
        <v>387</v>
      </c>
      <c r="T3" s="151" t="s">
        <v>386</v>
      </c>
      <c r="U3" s="151" t="s">
        <v>389</v>
      </c>
      <c r="V3" s="151" t="s">
        <v>388</v>
      </c>
      <c r="W3" s="151" t="s">
        <v>392</v>
      </c>
      <c r="X3" s="151" t="s">
        <v>393</v>
      </c>
      <c r="Y3" s="151" t="s">
        <v>395</v>
      </c>
      <c r="Z3" s="151" t="s">
        <v>394</v>
      </c>
      <c r="AA3" s="151" t="s">
        <v>396</v>
      </c>
      <c r="AB3" s="151" t="s">
        <v>397</v>
      </c>
      <c r="AC3" s="151" t="s">
        <v>398</v>
      </c>
      <c r="AD3" s="151" t="s">
        <v>399</v>
      </c>
      <c r="AE3" s="151" t="s">
        <v>400</v>
      </c>
      <c r="AF3" s="151" t="s">
        <v>401</v>
      </c>
      <c r="AG3" s="151" t="s">
        <v>403</v>
      </c>
      <c r="AH3" s="151" t="s">
        <v>402</v>
      </c>
      <c r="AI3" s="151" t="s">
        <v>404</v>
      </c>
      <c r="AJ3" s="151" t="s">
        <v>405</v>
      </c>
      <c r="AK3" s="151" t="s">
        <v>406</v>
      </c>
      <c r="AL3" s="151" t="s">
        <v>407</v>
      </c>
      <c r="AM3" s="151" t="s">
        <v>408</v>
      </c>
      <c r="AN3" s="151" t="s">
        <v>409</v>
      </c>
      <c r="AO3" s="151" t="s">
        <v>410</v>
      </c>
      <c r="AP3" s="151" t="s">
        <v>411</v>
      </c>
    </row>
    <row r="4" spans="1:42" s="98" customFormat="1" ht="18.75" customHeight="1" x14ac:dyDescent="0.3">
      <c r="A4" s="107" t="s">
        <v>348</v>
      </c>
      <c r="B4" s="108">
        <v>2011</v>
      </c>
      <c r="C4" s="105">
        <v>582318627</v>
      </c>
      <c r="D4" s="105">
        <v>422818462</v>
      </c>
      <c r="E4" s="105">
        <v>4100000</v>
      </c>
      <c r="F4" s="105">
        <f>E4</f>
        <v>4100000</v>
      </c>
      <c r="G4" s="105">
        <v>2664436</v>
      </c>
      <c r="H4" s="105">
        <v>450000</v>
      </c>
      <c r="I4" s="109">
        <v>0.51896744966507002</v>
      </c>
      <c r="J4" s="110">
        <f>(I4*F4)/$F162</f>
        <v>3.4482583017610008E-2</v>
      </c>
      <c r="K4" s="109">
        <v>59.327951219512201</v>
      </c>
      <c r="L4" s="110">
        <f>(K4*F4)/$F162</f>
        <v>3.9420218060147079</v>
      </c>
      <c r="M4" s="109">
        <v>102.3</v>
      </c>
      <c r="N4" s="110">
        <f>(M4*F4)/$F162</f>
        <v>6.7972822668899893</v>
      </c>
      <c r="O4" s="109">
        <v>64</v>
      </c>
      <c r="P4" s="110">
        <f>(O4*F4)/$F162</f>
        <v>4.2524542041149491</v>
      </c>
      <c r="Q4" s="109">
        <v>29.9</v>
      </c>
      <c r="R4" s="110">
        <f>(Q4*F4)/$F162</f>
        <v>1.986693448484953</v>
      </c>
      <c r="S4" s="109">
        <v>49.8</v>
      </c>
      <c r="T4" s="110">
        <f>(S4*F4)/$F162</f>
        <v>3.3089409275769452</v>
      </c>
      <c r="U4" s="109">
        <v>6.1136851694229932</v>
      </c>
      <c r="V4" s="111">
        <f>(U4*F4)/$F162</f>
        <v>0.40622134689606293</v>
      </c>
      <c r="W4" s="109">
        <v>8.8999996185302699</v>
      </c>
      <c r="X4" s="111">
        <f>(W4*F4)/$F162</f>
        <v>0.59135688741313275</v>
      </c>
      <c r="Y4" s="109" t="s">
        <v>349</v>
      </c>
      <c r="Z4" s="109"/>
      <c r="AA4" s="109">
        <v>44.127633795913368</v>
      </c>
      <c r="AB4" s="111">
        <f>(AA4*F4)/$F162</f>
        <v>2.932042841454324</v>
      </c>
      <c r="AC4" s="109">
        <v>2.9839786664582602</v>
      </c>
      <c r="AD4" s="111">
        <f>(AC4*F4)/$F162</f>
        <v>0.19826925976827733</v>
      </c>
      <c r="AE4" s="109">
        <v>5.5060000000000002</v>
      </c>
      <c r="AF4" s="111">
        <f>(AE4*F4)/$F162</f>
        <v>0.36584395074776427</v>
      </c>
      <c r="AG4" s="109">
        <v>536</v>
      </c>
      <c r="AH4" s="110">
        <f>(AG4*F4)/$F162</f>
        <v>35.614303959462703</v>
      </c>
      <c r="AI4" s="112">
        <v>42.8</v>
      </c>
      <c r="AJ4" s="106">
        <f>(AI4*F4)/$F162</f>
        <v>2.8438287490018723</v>
      </c>
      <c r="AK4" s="109">
        <v>102.80963134765599</v>
      </c>
      <c r="AL4" s="111">
        <f>(AK4*F4)/$F162</f>
        <v>6.8311445163726221</v>
      </c>
      <c r="AM4" s="109">
        <v>7.1</v>
      </c>
      <c r="AN4" s="111">
        <f>(AM4*F4)/$F162</f>
        <v>0.47175663826900222</v>
      </c>
      <c r="AO4" s="109">
        <v>24.3</v>
      </c>
      <c r="AP4" s="102">
        <f>(AO4*F4)/$F162</f>
        <v>1.614603705624895</v>
      </c>
    </row>
    <row r="5" spans="1:42" s="98" customFormat="1" ht="17.25" customHeight="1" x14ac:dyDescent="0.3">
      <c r="A5" s="107" t="s">
        <v>348</v>
      </c>
      <c r="B5" s="108">
        <v>2012</v>
      </c>
      <c r="C5" s="105">
        <v>448551322</v>
      </c>
      <c r="D5" s="105">
        <v>223824925</v>
      </c>
      <c r="E5" s="105">
        <v>5400000</v>
      </c>
      <c r="F5" s="105">
        <v>5400000</v>
      </c>
      <c r="G5" s="105">
        <v>2585570</v>
      </c>
      <c r="H5" s="105">
        <v>492000</v>
      </c>
      <c r="I5" s="109" t="s">
        <v>349</v>
      </c>
      <c r="J5" s="110"/>
      <c r="K5" s="109">
        <v>59.679609756097562</v>
      </c>
      <c r="L5" s="110">
        <f t="shared" ref="L5:L7" si="0">(K5*F5)/$F163</f>
        <v>5.1056689037319734</v>
      </c>
      <c r="M5" s="109">
        <v>99.5</v>
      </c>
      <c r="N5" s="110">
        <f t="shared" ref="N5:N8" si="1">(M5*F5)/$F163</f>
        <v>8.5123555264103707</v>
      </c>
      <c r="O5" s="109">
        <v>59</v>
      </c>
      <c r="P5" s="110">
        <f t="shared" ref="P5:P8" si="2">(O5*F5)/$F163</f>
        <v>5.0475273975699686</v>
      </c>
      <c r="Q5" s="109">
        <v>30.5</v>
      </c>
      <c r="R5" s="110">
        <f t="shared" ref="R5:R8" si="3">(Q5*F5)/$F163</f>
        <v>2.6093150106082041</v>
      </c>
      <c r="S5" s="109">
        <v>51.6</v>
      </c>
      <c r="T5" s="110">
        <f t="shared" ref="T5:T8" si="4">(S5*F5)/$F163</f>
        <v>4.4144476900781422</v>
      </c>
      <c r="U5" s="109">
        <v>14.43474128795242</v>
      </c>
      <c r="V5" s="111">
        <f t="shared" ref="V5:V8" si="5">(U5*F5)/$F163</f>
        <v>1.2349110530131229</v>
      </c>
      <c r="W5" s="109">
        <v>8.5</v>
      </c>
      <c r="X5" s="111">
        <f t="shared" ref="X5:X7" si="6">(W5*F5)/$F163</f>
        <v>0.72718615049736834</v>
      </c>
      <c r="Y5" s="109" t="s">
        <v>349</v>
      </c>
      <c r="Z5" s="109"/>
      <c r="AA5" s="109">
        <v>45.53319701007873</v>
      </c>
      <c r="AB5" s="111">
        <f t="shared" ref="AB5:AB8" si="7">(AA5*F5)/$F163</f>
        <v>3.895424735717345</v>
      </c>
      <c r="AC5" s="109">
        <v>3.1355461644045399</v>
      </c>
      <c r="AD5" s="111">
        <f t="shared" ref="AD5:AD8" si="8">(AC5*F5)/$F163</f>
        <v>0.26825008764707364</v>
      </c>
      <c r="AE5" s="109">
        <v>5.2720000000000002</v>
      </c>
      <c r="AF5" s="111">
        <f t="shared" ref="AF5:AF7" si="9">(AE5*F5)/$F163</f>
        <v>0.45102651593201487</v>
      </c>
      <c r="AG5" s="109">
        <v>496</v>
      </c>
      <c r="AH5" s="110">
        <f t="shared" ref="AH5:AH8" si="10">(AG5*F5)/$F163</f>
        <v>42.433450664317029</v>
      </c>
      <c r="AI5" s="112">
        <v>44.5</v>
      </c>
      <c r="AJ5" s="106">
        <f t="shared" ref="AJ5:AJ8" si="11">(AI5*F5)/$F163</f>
        <v>3.8070333761332815</v>
      </c>
      <c r="AK5" s="109">
        <v>108.928520202637</v>
      </c>
      <c r="AL5" s="111">
        <f t="shared" ref="AL5:AL7" si="12">(AK5*F5)/$F163</f>
        <v>9.3189777982976967</v>
      </c>
      <c r="AM5" s="109">
        <v>7.3</v>
      </c>
      <c r="AN5" s="111">
        <f t="shared" ref="AN5:AN8" si="13">(AM5*F5)/$F163</f>
        <v>0.62452457630950464</v>
      </c>
      <c r="AO5" s="109">
        <v>24.4</v>
      </c>
      <c r="AP5" s="102">
        <f t="shared" ref="AP5:AP8" si="14">(AO5*F5)/$F163</f>
        <v>2.0874520084865633</v>
      </c>
    </row>
    <row r="6" spans="1:42" s="98" customFormat="1" ht="24.75" customHeight="1" x14ac:dyDescent="0.3">
      <c r="A6" s="107" t="s">
        <v>348</v>
      </c>
      <c r="B6" s="108">
        <v>2013</v>
      </c>
      <c r="C6" s="105">
        <v>474428380</v>
      </c>
      <c r="D6" s="105">
        <v>348455619</v>
      </c>
      <c r="E6" s="105">
        <v>8800000</v>
      </c>
      <c r="F6" s="105">
        <v>8800000</v>
      </c>
      <c r="G6" s="105">
        <v>2556502</v>
      </c>
      <c r="H6" s="105">
        <v>631000</v>
      </c>
      <c r="I6" s="109" t="s">
        <v>349</v>
      </c>
      <c r="J6" s="110"/>
      <c r="K6" s="109">
        <v>60.028268292682938</v>
      </c>
      <c r="L6" s="110">
        <f t="shared" si="0"/>
        <v>5.9856911558733819</v>
      </c>
      <c r="M6" s="109">
        <v>96.7</v>
      </c>
      <c r="N6" s="110">
        <f t="shared" si="1"/>
        <v>9.642396011672222</v>
      </c>
      <c r="O6" s="109">
        <v>60</v>
      </c>
      <c r="P6" s="110">
        <f t="shared" si="2"/>
        <v>5.9828723960737671</v>
      </c>
      <c r="Q6" s="109">
        <v>31.1</v>
      </c>
      <c r="R6" s="110">
        <f t="shared" si="3"/>
        <v>3.1011221919649028</v>
      </c>
      <c r="S6" s="109">
        <v>53.4</v>
      </c>
      <c r="T6" s="110">
        <f t="shared" si="4"/>
        <v>5.3247564325056524</v>
      </c>
      <c r="U6" s="109">
        <v>1.9591228927533706</v>
      </c>
      <c r="V6" s="111">
        <f t="shared" si="5"/>
        <v>0.19535303792617215</v>
      </c>
      <c r="W6" s="109">
        <v>9.1999998092651403</v>
      </c>
      <c r="X6" s="111">
        <f t="shared" si="6"/>
        <v>0.91737374837893881</v>
      </c>
      <c r="Y6" s="109" t="s">
        <v>349</v>
      </c>
      <c r="Z6" s="109"/>
      <c r="AA6" s="109">
        <v>46.997059093833286</v>
      </c>
      <c r="AB6" s="111">
        <f t="shared" si="7"/>
        <v>4.6862901258190464</v>
      </c>
      <c r="AC6" s="109">
        <v>3.1643362738725598</v>
      </c>
      <c r="AD6" s="111">
        <f t="shared" si="8"/>
        <v>0.31553033574745099</v>
      </c>
      <c r="AE6" s="109">
        <v>5.05</v>
      </c>
      <c r="AF6" s="111">
        <f t="shared" si="9"/>
        <v>0.50355842666954209</v>
      </c>
      <c r="AG6" s="109">
        <v>459</v>
      </c>
      <c r="AH6" s="110">
        <f t="shared" si="10"/>
        <v>45.768973829964317</v>
      </c>
      <c r="AI6" s="112">
        <v>46.1</v>
      </c>
      <c r="AJ6" s="106">
        <f t="shared" si="11"/>
        <v>4.5968402909833443</v>
      </c>
      <c r="AK6" s="109">
        <v>110.065437316895</v>
      </c>
      <c r="AL6" s="111">
        <f t="shared" si="12"/>
        <v>10.975124444750644</v>
      </c>
      <c r="AM6" s="109">
        <v>7.7</v>
      </c>
      <c r="AN6" s="111">
        <f t="shared" si="13"/>
        <v>0.76780195749613345</v>
      </c>
      <c r="AO6" s="109">
        <v>25.1</v>
      </c>
      <c r="AP6" s="102">
        <f t="shared" si="14"/>
        <v>2.5028349523575257</v>
      </c>
    </row>
    <row r="7" spans="1:42" s="98" customFormat="1" ht="19.5" customHeight="1" x14ac:dyDescent="0.3">
      <c r="A7" s="107" t="s">
        <v>348</v>
      </c>
      <c r="B7" s="108">
        <v>2014</v>
      </c>
      <c r="C7" s="105">
        <v>406429895</v>
      </c>
      <c r="D7" s="105">
        <v>280289194</v>
      </c>
      <c r="E7" s="105">
        <v>5000000</v>
      </c>
      <c r="F7" s="105">
        <v>9000000</v>
      </c>
      <c r="G7" s="105">
        <v>2593332</v>
      </c>
      <c r="H7" s="105">
        <v>805409</v>
      </c>
      <c r="I7" s="109" t="s">
        <v>349</v>
      </c>
      <c r="J7" s="110"/>
      <c r="K7" s="109">
        <v>60.37446341463415</v>
      </c>
      <c r="L7" s="110">
        <f t="shared" si="0"/>
        <v>4.3119403041363</v>
      </c>
      <c r="M7" s="109">
        <v>93.9</v>
      </c>
      <c r="N7" s="110">
        <f t="shared" si="1"/>
        <v>6.7063319764471334</v>
      </c>
      <c r="O7" s="109">
        <v>66</v>
      </c>
      <c r="P7" s="110">
        <f t="shared" si="2"/>
        <v>4.7137157661928732</v>
      </c>
      <c r="Q7" s="109">
        <v>31.8</v>
      </c>
      <c r="R7" s="110">
        <f t="shared" si="3"/>
        <v>2.2711539600747481</v>
      </c>
      <c r="S7" s="109">
        <v>55.2</v>
      </c>
      <c r="T7" s="110">
        <f t="shared" si="4"/>
        <v>3.9423804589976759</v>
      </c>
      <c r="U7" s="109">
        <v>1.3125309076464191</v>
      </c>
      <c r="V7" s="111">
        <f t="shared" si="5"/>
        <v>9.3740873227096483E-2</v>
      </c>
      <c r="W7" s="109">
        <v>9.1000003814697301</v>
      </c>
      <c r="X7" s="111">
        <f t="shared" si="6"/>
        <v>0.64992144349234893</v>
      </c>
      <c r="Y7" s="109" t="s">
        <v>349</v>
      </c>
      <c r="Z7" s="109"/>
      <c r="AA7" s="109">
        <v>48.444545538093926</v>
      </c>
      <c r="AB7" s="111">
        <f t="shared" si="7"/>
        <v>3.4599063346812415</v>
      </c>
      <c r="AC7" s="109">
        <v>3.0334725525466699</v>
      </c>
      <c r="AD7" s="111">
        <f t="shared" si="8"/>
        <v>0.21665041510988756</v>
      </c>
      <c r="AE7" s="109">
        <v>4.843</v>
      </c>
      <c r="AF7" s="111">
        <f t="shared" si="9"/>
        <v>0.34588674932836494</v>
      </c>
      <c r="AG7" s="109">
        <v>425</v>
      </c>
      <c r="AH7" s="110">
        <f t="shared" si="10"/>
        <v>30.353472736848047</v>
      </c>
      <c r="AI7" s="112">
        <v>47.7</v>
      </c>
      <c r="AJ7" s="106">
        <f t="shared" si="11"/>
        <v>3.406730940112122</v>
      </c>
      <c r="AK7" s="109">
        <v>111.744132995605</v>
      </c>
      <c r="AL7" s="111">
        <f t="shared" si="12"/>
        <v>7.9807588103172211</v>
      </c>
      <c r="AM7" s="109">
        <v>8.1</v>
      </c>
      <c r="AN7" s="111">
        <f t="shared" si="13"/>
        <v>0.57850148039639815</v>
      </c>
      <c r="AO7" s="109">
        <v>26</v>
      </c>
      <c r="AP7" s="102">
        <f t="shared" si="14"/>
        <v>1.8569183321365865</v>
      </c>
    </row>
    <row r="8" spans="1:42" s="98" customFormat="1" ht="18.75" customHeight="1" x14ac:dyDescent="0.3">
      <c r="A8" s="107" t="s">
        <v>348</v>
      </c>
      <c r="B8" s="108">
        <v>2015</v>
      </c>
      <c r="C8" s="105">
        <v>416666132</v>
      </c>
      <c r="D8" s="105">
        <v>294251896</v>
      </c>
      <c r="E8" s="105">
        <v>3800000</v>
      </c>
      <c r="F8" s="105">
        <v>7400000</v>
      </c>
      <c r="G8" s="105">
        <v>257553</v>
      </c>
      <c r="H8" s="105">
        <v>1174306</v>
      </c>
      <c r="I8" s="109">
        <v>0.66416001319885298</v>
      </c>
      <c r="J8" s="110">
        <f>(I8*F8)/$F166</f>
        <v>3.940527395189844E-2</v>
      </c>
      <c r="K8" s="109" t="s">
        <v>349</v>
      </c>
      <c r="L8" s="110"/>
      <c r="M8" s="109">
        <v>91.1</v>
      </c>
      <c r="N8" s="110">
        <f t="shared" si="1"/>
        <v>5.4050535799768733</v>
      </c>
      <c r="O8" s="109">
        <v>68</v>
      </c>
      <c r="P8" s="110">
        <f t="shared" si="2"/>
        <v>4.0345076118378422</v>
      </c>
      <c r="Q8" s="109">
        <v>31.9</v>
      </c>
      <c r="R8" s="110">
        <f t="shared" si="3"/>
        <v>1.8926587179062817</v>
      </c>
      <c r="S8" s="109">
        <v>55.3</v>
      </c>
      <c r="T8" s="110">
        <f t="shared" si="4"/>
        <v>3.2810039843328331</v>
      </c>
      <c r="U8" s="109">
        <v>1.5199112644857848</v>
      </c>
      <c r="V8" s="111">
        <f t="shared" si="5"/>
        <v>9.0177846557146737E-2</v>
      </c>
      <c r="W8" s="109" t="s">
        <v>349</v>
      </c>
      <c r="X8" s="111"/>
      <c r="Y8" s="109" t="s">
        <v>349</v>
      </c>
      <c r="Z8" s="109"/>
      <c r="AA8" s="109">
        <v>49.821649358208496</v>
      </c>
      <c r="AB8" s="111">
        <f t="shared" si="7"/>
        <v>2.9559679936765897</v>
      </c>
      <c r="AC8" s="109">
        <v>2.8029862826896101</v>
      </c>
      <c r="AD8" s="111">
        <f t="shared" si="8"/>
        <v>0.16630396313806306</v>
      </c>
      <c r="AE8" s="109" t="s">
        <v>349</v>
      </c>
      <c r="AF8" s="111"/>
      <c r="AG8" s="109">
        <v>396</v>
      </c>
      <c r="AH8" s="110">
        <f t="shared" si="10"/>
        <v>23.495073739526255</v>
      </c>
      <c r="AI8" s="112">
        <v>49.3</v>
      </c>
      <c r="AJ8" s="106">
        <f t="shared" si="11"/>
        <v>2.9250180185824353</v>
      </c>
      <c r="AK8" s="109" t="s">
        <v>349</v>
      </c>
      <c r="AL8" s="111"/>
      <c r="AM8" s="109">
        <v>8.6</v>
      </c>
      <c r="AN8" s="111">
        <f t="shared" si="13"/>
        <v>0.51024655090890347</v>
      </c>
      <c r="AO8" s="109">
        <v>26.8</v>
      </c>
      <c r="AP8" s="102">
        <f t="shared" si="14"/>
        <v>1.5900706470184436</v>
      </c>
    </row>
    <row r="9" spans="1:42" s="98" customFormat="1" ht="12.75" customHeight="1" x14ac:dyDescent="0.3">
      <c r="B9" s="108"/>
      <c r="C9" s="105"/>
      <c r="D9" s="105"/>
      <c r="E9" s="105"/>
      <c r="F9" s="105"/>
      <c r="G9" s="105"/>
      <c r="H9" s="105"/>
      <c r="O9" s="105"/>
      <c r="P9" s="105"/>
      <c r="V9" s="102"/>
      <c r="X9" s="102"/>
      <c r="Y9" s="105"/>
      <c r="Z9" s="105"/>
      <c r="AB9" s="102"/>
      <c r="AD9" s="102"/>
      <c r="AF9" s="102"/>
      <c r="AI9" s="112"/>
      <c r="AJ9" s="113"/>
      <c r="AK9" s="105"/>
      <c r="AL9" s="114"/>
      <c r="AN9" s="102"/>
      <c r="AP9" s="102"/>
    </row>
    <row r="10" spans="1:42" s="98" customFormat="1" ht="21" customHeight="1" x14ac:dyDescent="0.3">
      <c r="A10" s="107" t="s">
        <v>229</v>
      </c>
      <c r="B10" s="108">
        <v>2012</v>
      </c>
      <c r="C10" s="115">
        <v>126062151</v>
      </c>
      <c r="D10" s="115">
        <v>85944494</v>
      </c>
      <c r="E10" s="105">
        <v>2300000</v>
      </c>
      <c r="F10" s="105">
        <v>2300000</v>
      </c>
      <c r="G10" s="105">
        <v>1431</v>
      </c>
      <c r="H10" s="105"/>
      <c r="I10" s="109" t="s">
        <v>349</v>
      </c>
      <c r="J10" s="116"/>
      <c r="K10" s="109">
        <v>57.879317073170739</v>
      </c>
      <c r="L10" s="110">
        <f>(K10*F10)/$F163</f>
        <v>2.1090367512955983</v>
      </c>
      <c r="M10" s="109">
        <v>101.4</v>
      </c>
      <c r="N10" s="110">
        <f>(M10*F10)/$F163</f>
        <v>3.6948661006317267</v>
      </c>
      <c r="O10" s="109">
        <v>87</v>
      </c>
      <c r="P10" s="110">
        <f>(O10*F10)/$F163</f>
        <v>3.1701513881159786</v>
      </c>
      <c r="Q10" s="109">
        <v>18.600000000000001</v>
      </c>
      <c r="R10" s="110">
        <f>(Q10*F10)/$F163</f>
        <v>0.67775650366617468</v>
      </c>
      <c r="S10" s="109">
        <v>81.7</v>
      </c>
      <c r="T10" s="110">
        <f>(S10*F10)/$F163</f>
        <v>2.9770272230928212</v>
      </c>
      <c r="U10" s="109">
        <v>6.4526747535860665</v>
      </c>
      <c r="V10" s="111">
        <f>(T10*F10)/$F163</f>
        <v>0.10847847107754902</v>
      </c>
      <c r="W10" s="109">
        <v>3.2999999523162802</v>
      </c>
      <c r="X10" s="111">
        <f>(W10*F10)/$F163</f>
        <v>0.12024711988066802</v>
      </c>
      <c r="Y10" s="109">
        <v>57.238670349121101</v>
      </c>
      <c r="Z10" s="110">
        <f>(Y10*F10)/$F163</f>
        <v>2.0856925317376915</v>
      </c>
      <c r="AA10" s="109">
        <v>60.638936403508772</v>
      </c>
      <c r="AB10" s="111">
        <f>(AA10*F10)/$F163</f>
        <v>2.2095932001547109</v>
      </c>
      <c r="AC10" s="109">
        <v>2.96043989971957</v>
      </c>
      <c r="AD10" s="111">
        <f>(AC10*F10)/$F163</f>
        <v>0.10787405353482671</v>
      </c>
      <c r="AE10" s="109">
        <v>5.6929999999999996</v>
      </c>
      <c r="AF10" s="111">
        <f>(AE10*F10)/$F163</f>
        <v>0.20744450405223294</v>
      </c>
      <c r="AG10" s="109">
        <v>398</v>
      </c>
      <c r="AH10" s="110">
        <f>(AG10*F10)/$F163</f>
        <v>14.50253163758804</v>
      </c>
      <c r="AI10" s="112">
        <v>40.5</v>
      </c>
      <c r="AJ10" s="113">
        <f>(AI10*F10)/$F163</f>
        <v>1.4757601289505418</v>
      </c>
      <c r="AK10" s="109">
        <v>83.682189941406307</v>
      </c>
      <c r="AL10" s="111">
        <f>(AK10*F10)/$F163</f>
        <v>3.0492552942911972</v>
      </c>
      <c r="AM10" s="109">
        <v>3.5</v>
      </c>
      <c r="AN10" s="111">
        <f>(AM10*F10)/$F163</f>
        <v>0.12753482595868879</v>
      </c>
      <c r="AO10" s="109">
        <v>21.2</v>
      </c>
      <c r="AP10" s="102">
        <f>(AO10*F10)/$F163</f>
        <v>0.77249666009262929</v>
      </c>
    </row>
    <row r="11" spans="1:42" s="98" customFormat="1" ht="21" customHeight="1" x14ac:dyDescent="0.3">
      <c r="A11" s="107" t="s">
        <v>229</v>
      </c>
      <c r="B11" s="108">
        <v>2013</v>
      </c>
      <c r="C11" s="115">
        <v>138977186</v>
      </c>
      <c r="D11" s="115">
        <v>75867657</v>
      </c>
      <c r="E11" s="105">
        <v>1400000</v>
      </c>
      <c r="F11" s="117">
        <v>1400000</v>
      </c>
      <c r="G11" s="105">
        <v>1584</v>
      </c>
      <c r="H11" s="105"/>
      <c r="I11" s="109" t="s">
        <v>349</v>
      </c>
      <c r="J11" s="116"/>
      <c r="K11" s="109">
        <v>58.240634146341471</v>
      </c>
      <c r="L11" s="110">
        <f t="shared" ref="L11:L12" si="15">(K11*F11)/$F164</f>
        <v>0.92391059717721347</v>
      </c>
      <c r="M11" s="109">
        <v>96.6</v>
      </c>
      <c r="N11" s="110">
        <f t="shared" ref="N11:N13" si="16">(M11*F11)/$F164</f>
        <v>1.5324311796307126</v>
      </c>
      <c r="O11" s="109">
        <v>82</v>
      </c>
      <c r="P11" s="110">
        <f t="shared" ref="P11:P13" si="17">(O11*F11)/$F164</f>
        <v>1.3008214982372508</v>
      </c>
      <c r="Q11" s="109">
        <v>19</v>
      </c>
      <c r="R11" s="110">
        <f t="shared" ref="R11:R13" si="18">(Q11*F11)/$F164</f>
        <v>0.30140985934765568</v>
      </c>
      <c r="S11" s="109">
        <v>81.900000000000006</v>
      </c>
      <c r="T11" s="110">
        <f t="shared" ref="T11:T13" si="19">(S11*F11)/$F164</f>
        <v>1.299235130556474</v>
      </c>
      <c r="U11" s="109">
        <v>3.6493050844558041</v>
      </c>
      <c r="V11" s="111">
        <f t="shared" ref="V11:V13" si="20">(T11*F11)/$F164</f>
        <v>2.0610646208450524E-2</v>
      </c>
      <c r="W11" s="109">
        <v>3.2999999523162802</v>
      </c>
      <c r="X11" s="111">
        <f t="shared" ref="X11:X12" si="21">(W11*F11)/$F164</f>
        <v>5.235013270920634E-2</v>
      </c>
      <c r="Y11" s="109">
        <v>62.110828399658203</v>
      </c>
      <c r="Z11" s="110">
        <f t="shared" ref="Z11:Z12" si="22">(Y11*F11)/$F164</f>
        <v>0.98530610799512408</v>
      </c>
      <c r="AA11" s="109">
        <v>62.44354532163743</v>
      </c>
      <c r="AB11" s="111">
        <f t="shared" ref="AB11:AB13" si="23">(AA11*F11)/$F164</f>
        <v>0.99058422171387905</v>
      </c>
      <c r="AC11" s="109">
        <v>2.9325672029672099</v>
      </c>
      <c r="AD11" s="111">
        <f t="shared" ref="AD11:AD13" si="24">(AC11*F11)/$F164</f>
        <v>4.6521298324941826E-2</v>
      </c>
      <c r="AE11" s="109">
        <v>5.6070000000000002</v>
      </c>
      <c r="AF11" s="111">
        <f t="shared" ref="AF11:AF12" si="25">(AE11*F11)/$F164</f>
        <v>8.8947635861173976E-2</v>
      </c>
      <c r="AG11" s="109">
        <v>389</v>
      </c>
      <c r="AH11" s="110">
        <f t="shared" ref="AH11:AH13" si="26">(AG11*F11)/$F164</f>
        <v>6.1709702782230558</v>
      </c>
      <c r="AI11" s="112">
        <v>41.3</v>
      </c>
      <c r="AJ11" s="113">
        <f t="shared" ref="AJ11:AJ13" si="27">(AI11*F11)/$F164</f>
        <v>0.6551698521609568</v>
      </c>
      <c r="AK11" s="109">
        <v>85.262557983398395</v>
      </c>
      <c r="AL11" s="111">
        <f t="shared" ref="AL11:AL12" si="28">(AK11*F11)/$F164</f>
        <v>1.3525776636524973</v>
      </c>
      <c r="AM11" s="109">
        <v>3.5</v>
      </c>
      <c r="AN11" s="111">
        <f t="shared" ref="AN11:AN13" si="29">(AM11*F11)/$F164</f>
        <v>5.5522868827199735E-2</v>
      </c>
      <c r="AO11" s="109">
        <v>20.8</v>
      </c>
      <c r="AP11" s="102">
        <f t="shared" ref="AP11:AP13" si="30">(AO11*F11)/$F164</f>
        <v>0.32996447760164416</v>
      </c>
    </row>
    <row r="12" spans="1:42" s="98" customFormat="1" ht="21" customHeight="1" x14ac:dyDescent="0.3">
      <c r="A12" s="107" t="s">
        <v>229</v>
      </c>
      <c r="B12" s="108">
        <v>2014</v>
      </c>
      <c r="C12" s="115">
        <v>99333722</v>
      </c>
      <c r="D12" s="115">
        <v>40547926</v>
      </c>
      <c r="E12" s="105">
        <v>1300000</v>
      </c>
      <c r="F12" s="117">
        <v>1300000</v>
      </c>
      <c r="G12" s="105">
        <v>1823</v>
      </c>
      <c r="H12" s="118"/>
      <c r="I12" s="109">
        <v>0.77174997329711903</v>
      </c>
      <c r="J12" s="110">
        <f>(I12*F12)/$F165</f>
        <v>7.9615370735630075E-3</v>
      </c>
      <c r="K12" s="109">
        <v>58.588463414634148</v>
      </c>
      <c r="L12" s="110">
        <f t="shared" si="15"/>
        <v>0.60441106536859923</v>
      </c>
      <c r="M12" s="109">
        <v>92.4</v>
      </c>
      <c r="N12" s="110">
        <f t="shared" si="16"/>
        <v>0.95321807716344775</v>
      </c>
      <c r="O12" s="109">
        <v>88</v>
      </c>
      <c r="P12" s="110">
        <f t="shared" si="17"/>
        <v>0.90782674015566456</v>
      </c>
      <c r="Q12" s="109">
        <v>19.399999999999999</v>
      </c>
      <c r="R12" s="110">
        <f t="shared" si="18"/>
        <v>0.20013453135249876</v>
      </c>
      <c r="S12" s="109">
        <v>82.1</v>
      </c>
      <c r="T12" s="110">
        <f t="shared" si="19"/>
        <v>0.84696108371340972</v>
      </c>
      <c r="U12" s="109">
        <v>4.0477960314010915</v>
      </c>
      <c r="V12" s="111">
        <f t="shared" si="20"/>
        <v>8.7374309052983372E-3</v>
      </c>
      <c r="W12" s="109">
        <v>3.0999999046325701</v>
      </c>
      <c r="X12" s="111">
        <f t="shared" si="21"/>
        <v>3.1980259180743827E-2</v>
      </c>
      <c r="Y12" s="109">
        <v>60.532470703125</v>
      </c>
      <c r="Z12" s="110">
        <f t="shared" si="22"/>
        <v>0.62446585854529812</v>
      </c>
      <c r="AA12" s="109">
        <v>64.288004385964911</v>
      </c>
      <c r="AB12" s="111">
        <f t="shared" si="23"/>
        <v>0.66320874378208627</v>
      </c>
      <c r="AC12" s="109">
        <v>2.9110183166221701</v>
      </c>
      <c r="AD12" s="111">
        <f t="shared" si="24"/>
        <v>3.0030684874006078E-2</v>
      </c>
      <c r="AE12" s="109">
        <v>5.5209999999999999</v>
      </c>
      <c r="AF12" s="111">
        <f t="shared" si="25"/>
        <v>5.6955811731811634E-2</v>
      </c>
      <c r="AG12" s="109">
        <v>379</v>
      </c>
      <c r="AH12" s="110">
        <f t="shared" si="26"/>
        <v>3.9098447104431462</v>
      </c>
      <c r="AI12" s="112">
        <v>41.9</v>
      </c>
      <c r="AJ12" s="113">
        <f t="shared" si="27"/>
        <v>0.43224932286957207</v>
      </c>
      <c r="AK12" s="109">
        <v>86.890068054199205</v>
      </c>
      <c r="AL12" s="111">
        <f t="shared" si="28"/>
        <v>0.89637644583576714</v>
      </c>
      <c r="AM12" s="109">
        <v>3.6</v>
      </c>
      <c r="AN12" s="111">
        <f t="shared" si="29"/>
        <v>3.7138366642731728E-2</v>
      </c>
      <c r="AO12" s="109">
        <v>20.7</v>
      </c>
      <c r="AP12" s="102">
        <f t="shared" si="30"/>
        <v>0.21354560819570745</v>
      </c>
    </row>
    <row r="13" spans="1:42" s="98" customFormat="1" ht="21" customHeight="1" x14ac:dyDescent="0.3">
      <c r="A13" s="107" t="s">
        <v>229</v>
      </c>
      <c r="B13" s="108">
        <v>2015</v>
      </c>
      <c r="C13" s="118">
        <v>98761764</v>
      </c>
      <c r="D13" s="118">
        <v>30631658</v>
      </c>
      <c r="E13" s="105">
        <v>969148</v>
      </c>
      <c r="F13" s="105">
        <v>939148</v>
      </c>
      <c r="G13" s="105">
        <v>34012</v>
      </c>
      <c r="H13" s="105"/>
      <c r="I13" s="109">
        <v>0.80361998081207298</v>
      </c>
      <c r="J13" s="110">
        <f>(I13*F13)/$F166</f>
        <v>6.0511047498461503E-3</v>
      </c>
      <c r="K13" s="109" t="s">
        <v>349</v>
      </c>
      <c r="L13" s="109"/>
      <c r="M13" s="109">
        <v>88.6</v>
      </c>
      <c r="N13" s="110">
        <f t="shared" si="16"/>
        <v>0.66714105377843103</v>
      </c>
      <c r="O13" s="109">
        <v>88</v>
      </c>
      <c r="P13" s="110">
        <f t="shared" si="17"/>
        <v>0.66262316853839653</v>
      </c>
      <c r="Q13" s="109">
        <v>19.7</v>
      </c>
      <c r="R13" s="110">
        <f t="shared" si="18"/>
        <v>0.14833723204780011</v>
      </c>
      <c r="S13" s="109">
        <v>82.3</v>
      </c>
      <c r="T13" s="110">
        <f t="shared" si="19"/>
        <v>0.61970325875806853</v>
      </c>
      <c r="U13" s="109">
        <v>3.979542067001745</v>
      </c>
      <c r="V13" s="111">
        <f t="shared" si="20"/>
        <v>4.666247009907286E-3</v>
      </c>
      <c r="W13" s="109" t="s">
        <v>349</v>
      </c>
      <c r="X13" s="111"/>
      <c r="Y13" s="109" t="s">
        <v>349</v>
      </c>
      <c r="Z13" s="109"/>
      <c r="AA13" s="109">
        <v>66.175328947368428</v>
      </c>
      <c r="AB13" s="111">
        <f t="shared" si="23"/>
        <v>0.49828756984290845</v>
      </c>
      <c r="AC13" s="109">
        <v>2.8934662115291201</v>
      </c>
      <c r="AD13" s="111">
        <f t="shared" si="24"/>
        <v>2.1787247149343363E-2</v>
      </c>
      <c r="AE13" s="109" t="s">
        <v>349</v>
      </c>
      <c r="AF13" s="111"/>
      <c r="AG13" s="109">
        <v>371</v>
      </c>
      <c r="AH13" s="110">
        <f t="shared" si="26"/>
        <v>2.7935590400880126</v>
      </c>
      <c r="AI13" s="112">
        <v>43.4</v>
      </c>
      <c r="AJ13" s="113">
        <f t="shared" si="27"/>
        <v>0.32679369902916372</v>
      </c>
      <c r="AK13" s="109" t="s">
        <v>349</v>
      </c>
      <c r="AL13" s="111"/>
      <c r="AM13" s="109">
        <v>3.7</v>
      </c>
      <c r="AN13" s="111">
        <f t="shared" si="29"/>
        <v>2.7860292313546219E-2</v>
      </c>
      <c r="AO13" s="109">
        <v>20.7</v>
      </c>
      <c r="AP13" s="102">
        <f t="shared" si="30"/>
        <v>0.15586704078119099</v>
      </c>
    </row>
    <row r="14" spans="1:42" s="98" customFormat="1" ht="14.25" customHeight="1" x14ac:dyDescent="0.3">
      <c r="A14" s="107"/>
      <c r="B14" s="108"/>
      <c r="C14" s="118"/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15"/>
      <c r="R14" s="115"/>
      <c r="S14" s="115"/>
      <c r="T14" s="115"/>
      <c r="U14" s="105"/>
      <c r="V14" s="114"/>
      <c r="W14" s="117"/>
      <c r="X14" s="114"/>
      <c r="Y14" s="105"/>
      <c r="Z14" s="105"/>
      <c r="AA14" s="105"/>
      <c r="AB14" s="114"/>
      <c r="AC14" s="117"/>
      <c r="AD14" s="119"/>
      <c r="AE14" s="105"/>
      <c r="AF14" s="114"/>
      <c r="AG14" s="105"/>
      <c r="AH14" s="105"/>
      <c r="AI14" s="112"/>
      <c r="AJ14" s="113"/>
      <c r="AL14" s="102"/>
      <c r="AN14" s="102"/>
      <c r="AP14" s="102"/>
    </row>
    <row r="15" spans="1:42" s="98" customFormat="1" ht="15.75" customHeight="1" x14ac:dyDescent="0.3">
      <c r="A15" s="107" t="s">
        <v>258</v>
      </c>
      <c r="B15" s="108">
        <v>2014</v>
      </c>
      <c r="C15" s="115">
        <v>125770226</v>
      </c>
      <c r="D15" s="115">
        <v>76135700</v>
      </c>
      <c r="E15" s="105">
        <v>6100000</v>
      </c>
      <c r="F15" s="117">
        <v>6100000</v>
      </c>
      <c r="G15" s="105">
        <v>10724</v>
      </c>
      <c r="H15" s="118"/>
      <c r="I15" s="109" t="s">
        <v>349</v>
      </c>
      <c r="J15" s="109"/>
      <c r="K15" s="109">
        <v>55.492756097560985</v>
      </c>
      <c r="L15" s="120">
        <f>(K15*F15)/$F165</f>
        <v>2.6862292658115665</v>
      </c>
      <c r="M15" s="109">
        <v>90.6</v>
      </c>
      <c r="N15" s="110">
        <f>(M15*F15)/$F165</f>
        <v>4.3856601941820763</v>
      </c>
      <c r="O15" s="109">
        <v>80</v>
      </c>
      <c r="P15" s="110">
        <f>(O15*F15)/$F165</f>
        <v>3.8725476328318558</v>
      </c>
      <c r="Q15" s="109">
        <v>45.6</v>
      </c>
      <c r="R15" s="110">
        <f>(Q15*F15)/$F165</f>
        <v>2.2073521507141578</v>
      </c>
      <c r="S15" s="109">
        <v>75.400000000000006</v>
      </c>
      <c r="T15" s="110">
        <f>(S15*F15)/$F165</f>
        <v>3.6498761439440246</v>
      </c>
      <c r="U15" s="109">
        <v>5.92696495921939</v>
      </c>
      <c r="V15" s="111">
        <f>(U15*F15)/$F165</f>
        <v>0.28690567653378007</v>
      </c>
      <c r="W15" s="109">
        <v>4.3000001907348597</v>
      </c>
      <c r="X15" s="111">
        <f>(W15*F15)/$F165</f>
        <v>0.2081494444975851</v>
      </c>
      <c r="Y15" s="109">
        <v>72.167800903320298</v>
      </c>
      <c r="Z15" s="110">
        <f>(Y15*F15)/$F165</f>
        <v>3.4934155819354209</v>
      </c>
      <c r="AA15" s="109">
        <v>48.175443718135853</v>
      </c>
      <c r="AB15" s="111">
        <f>(AA15*F15)/$F165</f>
        <v>2.3320212566411413</v>
      </c>
      <c r="AC15" s="109">
        <v>2.4981103062949201</v>
      </c>
      <c r="AD15" s="111">
        <f>(AC15*F15)/$F165</f>
        <v>0.12092563941494068</v>
      </c>
      <c r="AE15" s="109">
        <v>4.7039999999999997</v>
      </c>
      <c r="AF15" s="111">
        <f>(AE15*F15)/$F165</f>
        <v>0.22770580081051311</v>
      </c>
      <c r="AG15" s="109">
        <v>609</v>
      </c>
      <c r="AH15" s="110">
        <f>(AG15*F15)/$F165</f>
        <v>29.479768854932502</v>
      </c>
      <c r="AI15" s="112">
        <v>60.3</v>
      </c>
      <c r="AJ15" s="106">
        <f>(AI15*F15)/$F165</f>
        <v>2.9189327782470111</v>
      </c>
      <c r="AK15" s="109">
        <v>113.550239562988</v>
      </c>
      <c r="AL15" s="111">
        <f>(AK15*F15)/$F165</f>
        <v>5.4966088928392409</v>
      </c>
      <c r="AM15" s="109">
        <v>2.2999999999999998</v>
      </c>
      <c r="AN15" s="111">
        <f>(AM15*F15)/$F165</f>
        <v>0.11133574444391584</v>
      </c>
      <c r="AO15" s="109">
        <v>10.199999999999999</v>
      </c>
      <c r="AP15" s="102">
        <f>(AO15*F15)/$F165</f>
        <v>0.49374982318606153</v>
      </c>
    </row>
    <row r="16" spans="1:42" s="98" customFormat="1" ht="20.25" customHeight="1" x14ac:dyDescent="0.3">
      <c r="A16" s="107" t="s">
        <v>258</v>
      </c>
      <c r="B16" s="108">
        <v>2015</v>
      </c>
      <c r="C16" s="118">
        <v>264023457</v>
      </c>
      <c r="D16" s="118">
        <v>128099461</v>
      </c>
      <c r="E16" s="105">
        <v>1700000</v>
      </c>
      <c r="F16" s="105">
        <v>2070000</v>
      </c>
      <c r="G16" s="105">
        <v>342950</v>
      </c>
      <c r="H16" s="109">
        <v>123959</v>
      </c>
      <c r="I16" s="109">
        <v>0.92340999841690097</v>
      </c>
      <c r="J16" s="110">
        <f>(I16*F16)/$F166</f>
        <v>1.5325506084345238E-2</v>
      </c>
      <c r="K16" s="109" t="s">
        <v>349</v>
      </c>
      <c r="L16" s="109"/>
      <c r="M16" s="109">
        <v>87.9</v>
      </c>
      <c r="N16" s="110">
        <f>(M16*F16)/$F166</f>
        <v>1.4588449195086066</v>
      </c>
      <c r="O16" s="109">
        <v>79</v>
      </c>
      <c r="P16" s="110">
        <f>(O16*F16)/$F166</f>
        <v>1.3111347968279854</v>
      </c>
      <c r="Q16" s="109">
        <v>45.8</v>
      </c>
      <c r="R16" s="110">
        <f>(Q16*F16)/$F166</f>
        <v>0.76012624930027506</v>
      </c>
      <c r="S16" s="109">
        <v>75.599999999999994</v>
      </c>
      <c r="T16" s="110">
        <f>(S16*F16)/$F166</f>
        <v>1.2547062106353886</v>
      </c>
      <c r="U16" s="109">
        <v>6.239188245650368</v>
      </c>
      <c r="V16" s="111">
        <f>(U16*F16)/$F166</f>
        <v>0.10354957990927026</v>
      </c>
      <c r="W16" s="109" t="s">
        <v>349</v>
      </c>
      <c r="X16" s="111"/>
      <c r="Y16" s="109" t="s">
        <v>349</v>
      </c>
      <c r="Z16" s="109"/>
      <c r="AA16" s="109">
        <v>49.383721520594023</v>
      </c>
      <c r="AB16" s="111">
        <f>(AA16*F16)/$F166</f>
        <v>0.81960399598118805</v>
      </c>
      <c r="AC16" s="109">
        <v>2.4771421208617999</v>
      </c>
      <c r="AD16" s="111">
        <f>(AC16*F16)/$F166</f>
        <v>4.1112243434812415E-2</v>
      </c>
      <c r="AE16" s="109" t="s">
        <v>349</v>
      </c>
      <c r="AF16" s="111"/>
      <c r="AG16" s="109">
        <v>596</v>
      </c>
      <c r="AH16" s="110">
        <f>(AG16*F16)/$F166</f>
        <v>9.8915992267022705</v>
      </c>
      <c r="AI16" s="112">
        <v>61.2</v>
      </c>
      <c r="AJ16" s="106">
        <f>(AI16*F16)/$F166</f>
        <v>1.0157145514667432</v>
      </c>
      <c r="AK16" s="109" t="s">
        <v>349</v>
      </c>
      <c r="AL16" s="111"/>
      <c r="AM16" s="109">
        <v>2.2999999999999998</v>
      </c>
      <c r="AN16" s="111">
        <f>(AM16*F16)/$F166</f>
        <v>3.817227889499198E-2</v>
      </c>
      <c r="AO16" s="109">
        <v>9.9</v>
      </c>
      <c r="AP16" s="102">
        <f>(AO16*F16)/$F166</f>
        <v>0.16430676567844374</v>
      </c>
    </row>
    <row r="17" spans="1:42" s="98" customFormat="1" ht="17.25" customHeight="1" x14ac:dyDescent="0.3">
      <c r="A17" s="107"/>
      <c r="B17" s="108"/>
      <c r="C17" s="118"/>
      <c r="D17" s="118"/>
      <c r="E17" s="105"/>
      <c r="F17" s="105"/>
      <c r="G17" s="105"/>
      <c r="H17" s="109"/>
      <c r="I17" s="105"/>
      <c r="J17" s="105"/>
      <c r="K17" s="105"/>
      <c r="L17" s="105"/>
      <c r="M17" s="105"/>
      <c r="N17" s="105"/>
      <c r="O17" s="105"/>
      <c r="P17" s="105"/>
      <c r="Q17" s="121"/>
      <c r="R17" s="121"/>
      <c r="S17" s="121"/>
      <c r="T17" s="121"/>
      <c r="U17" s="105"/>
      <c r="V17" s="114"/>
      <c r="W17" s="118"/>
      <c r="X17" s="114"/>
      <c r="Y17" s="105"/>
      <c r="Z17" s="105"/>
      <c r="AA17" s="105"/>
      <c r="AB17" s="114"/>
      <c r="AC17" s="117"/>
      <c r="AD17" s="119"/>
      <c r="AE17" s="105"/>
      <c r="AF17" s="114"/>
      <c r="AG17" s="105"/>
      <c r="AH17" s="105"/>
      <c r="AI17" s="112"/>
      <c r="AJ17" s="122"/>
      <c r="AK17" s="109"/>
      <c r="AL17" s="111"/>
      <c r="AN17" s="102"/>
      <c r="AP17" s="102"/>
    </row>
    <row r="18" spans="1:42" s="98" customFormat="1" ht="32.25" customHeight="1" x14ac:dyDescent="0.3">
      <c r="A18" s="107" t="s">
        <v>350</v>
      </c>
      <c r="B18" s="108">
        <v>2011</v>
      </c>
      <c r="C18" s="123">
        <v>141947471</v>
      </c>
      <c r="D18" s="123">
        <v>65171054</v>
      </c>
      <c r="E18" s="105">
        <v>1611853</v>
      </c>
      <c r="F18" s="105">
        <f>E18</f>
        <v>1611853</v>
      </c>
      <c r="G18" s="105">
        <v>162862</v>
      </c>
      <c r="H18" s="105">
        <v>105206</v>
      </c>
      <c r="I18" s="109" t="s">
        <v>349</v>
      </c>
      <c r="J18" s="109"/>
      <c r="K18" s="109">
        <v>48.350439024390255</v>
      </c>
      <c r="L18" s="110">
        <f>(K18*F18)/$F162</f>
        <v>1.2629951077455943</v>
      </c>
      <c r="M18" s="109">
        <v>146.19999999999999</v>
      </c>
      <c r="N18" s="110">
        <f>(M18*F18)/$F162</f>
        <v>3.8189908608536047</v>
      </c>
      <c r="O18" s="109">
        <v>49</v>
      </c>
      <c r="P18" s="110">
        <f>(O18*F18)/$F162</f>
        <v>1.2799627372217965</v>
      </c>
      <c r="Q18" s="109">
        <v>21.1</v>
      </c>
      <c r="R18" s="110">
        <f>(Q18*F18)/$F162</f>
        <v>0.55116762766081451</v>
      </c>
      <c r="S18" s="109">
        <v>67.7</v>
      </c>
      <c r="T18" s="110">
        <f>(S18*F18)/$F162</f>
        <v>1.7684383124472578</v>
      </c>
      <c r="U18" s="109">
        <v>3.3007397066734399</v>
      </c>
      <c r="V18" s="111">
        <f>(U18*F18)/$F162</f>
        <v>8.6220894485926652E-2</v>
      </c>
      <c r="W18" s="109">
        <v>6.9000000953674299</v>
      </c>
      <c r="X18" s="111">
        <f>(W18*F18)/$F162</f>
        <v>0.180239653242799</v>
      </c>
      <c r="Y18" s="109">
        <v>42.119621276855497</v>
      </c>
      <c r="Z18" s="110">
        <f>(Y18*F18)/$F162</f>
        <v>1.1002356273524363</v>
      </c>
      <c r="AA18" s="109">
        <v>7.2729509775594723</v>
      </c>
      <c r="AB18" s="111">
        <f>(AA18*F18)/$F162</f>
        <v>0.18998176001871353</v>
      </c>
      <c r="AC18" s="109">
        <v>1.91474626714581</v>
      </c>
      <c r="AD18" s="111">
        <f>(AC18*F18)/$F162</f>
        <v>5.0016405575125877E-2</v>
      </c>
      <c r="AE18" s="109">
        <v>4.5369999999999999</v>
      </c>
      <c r="AF18" s="111">
        <f>(AE18*F18)/$F162</f>
        <v>0.11851410079133246</v>
      </c>
      <c r="AG18" s="109">
        <v>888</v>
      </c>
      <c r="AH18" s="110">
        <f>(AG18*F18)/$F162</f>
        <v>23.196059401080721</v>
      </c>
      <c r="AI18" s="112">
        <v>46.8</v>
      </c>
      <c r="AJ18" s="122">
        <f>(AI18*F18)/$F162</f>
        <v>1.2224950224893891</v>
      </c>
      <c r="AK18" s="109">
        <v>92.583808898925795</v>
      </c>
      <c r="AL18" s="111">
        <f>(AK18*F18)/$F162</f>
        <v>2.4184454175650774</v>
      </c>
      <c r="AM18" s="109">
        <v>1.5</v>
      </c>
      <c r="AN18" s="111">
        <f>(AM18*F18)/$F162</f>
        <v>3.918253277209581E-2</v>
      </c>
      <c r="AO18" s="109">
        <v>33.700000000000003</v>
      </c>
      <c r="AP18" s="102">
        <f>(AO18*F18)/$F162</f>
        <v>0.88030090294641927</v>
      </c>
    </row>
    <row r="19" spans="1:42" s="98" customFormat="1" ht="28.8" x14ac:dyDescent="0.3">
      <c r="A19" s="107" t="s">
        <v>350</v>
      </c>
      <c r="B19" s="108">
        <v>2012</v>
      </c>
      <c r="C19" s="115">
        <v>124011764</v>
      </c>
      <c r="D19" s="115">
        <v>76649802</v>
      </c>
      <c r="E19" s="105">
        <v>1920000</v>
      </c>
      <c r="F19" s="105">
        <v>1920000</v>
      </c>
      <c r="G19" s="105">
        <v>164568</v>
      </c>
      <c r="H19" s="105">
        <v>51679</v>
      </c>
      <c r="I19" s="109" t="s">
        <v>349</v>
      </c>
      <c r="J19" s="109"/>
      <c r="K19" s="109">
        <v>49.105292682926837</v>
      </c>
      <c r="L19" s="110">
        <f t="shared" ref="L19:L21" si="31">(K19*F19)/$F163</f>
        <v>1.493696784528906</v>
      </c>
      <c r="M19" s="109">
        <v>142.1</v>
      </c>
      <c r="N19" s="110">
        <f t="shared" ref="N19:N22" si="32">(M19*F19)/$F163</f>
        <v>4.3224325013616127</v>
      </c>
      <c r="O19" s="109">
        <v>49</v>
      </c>
      <c r="P19" s="110">
        <f t="shared" ref="P19:P22" si="33">(O19*F19)/$F163</f>
        <v>1.4904939659867629</v>
      </c>
      <c r="Q19" s="109">
        <v>21.5</v>
      </c>
      <c r="R19" s="110">
        <f t="shared" ref="R19:R22" si="34">(Q19*F19)/$F163</f>
        <v>0.65399225038194697</v>
      </c>
      <c r="S19" s="109">
        <v>68.2</v>
      </c>
      <c r="T19" s="110">
        <f t="shared" ref="T19:T22" si="35">(S19*F19)/$F163</f>
        <v>2.0745242546999436</v>
      </c>
      <c r="U19" s="109">
        <v>2.8985406363006661</v>
      </c>
      <c r="V19" s="111">
        <f t="shared" ref="V19:V22" si="36">(U19*F19)/$F163</f>
        <v>8.8168516909664804E-2</v>
      </c>
      <c r="W19" s="109">
        <v>6.9000000953674299</v>
      </c>
      <c r="X19" s="111">
        <f>(W19*F19)/$F163</f>
        <v>0.20988588790720902</v>
      </c>
      <c r="Y19" s="109">
        <v>44.422550201416001</v>
      </c>
      <c r="Z19" s="110">
        <f>(Y19*F19)/$F163</f>
        <v>1.3512559801827471</v>
      </c>
      <c r="AA19" s="109">
        <v>7.4151658159170442</v>
      </c>
      <c r="AB19" s="111">
        <f t="shared" ref="AB19:AB22" si="37">(AA19*F19)/$F163</f>
        <v>0.22555632460031971</v>
      </c>
      <c r="AC19" s="109">
        <v>1.9365216750504901</v>
      </c>
      <c r="AD19" s="111">
        <f t="shared" ref="AD19:AD22" si="38">(AC19*F19)/$F163</f>
        <v>5.8905589217659884E-2</v>
      </c>
      <c r="AE19" s="109">
        <v>4.4509999999999996</v>
      </c>
      <c r="AF19" s="111">
        <f t="shared" ref="AF19:AF21" si="39">(AE19*F19)/$F163</f>
        <v>0.13539160495116492</v>
      </c>
      <c r="AG19" s="109">
        <v>876</v>
      </c>
      <c r="AH19" s="110">
        <f t="shared" ref="AH19:AH22" si="40">(AG19*F19)/$F163</f>
        <v>26.646381922538865</v>
      </c>
      <c r="AI19" s="112">
        <v>47.7</v>
      </c>
      <c r="AJ19" s="122">
        <f t="shared" ref="AJ19:AJ22" si="41">(AI19*F19)/$F163</f>
        <v>1.450950248521808</v>
      </c>
      <c r="AK19" s="109">
        <v>93.455726623535199</v>
      </c>
      <c r="AL19" s="111">
        <f>(AK19*F19)/$F163</f>
        <v>2.8427591146793407</v>
      </c>
      <c r="AM19" s="109">
        <v>1.6</v>
      </c>
      <c r="AN19" s="111">
        <f t="shared" ref="AN19:AN22" si="42">(AM19*F19)/$F163</f>
        <v>4.8669190726098384E-2</v>
      </c>
      <c r="AO19" s="109">
        <v>35.299999999999997</v>
      </c>
      <c r="AP19" s="102">
        <f t="shared" ref="AP19:AP22" si="43">(AO19*F19)/$F163</f>
        <v>1.0737640203945455</v>
      </c>
    </row>
    <row r="20" spans="1:42" s="98" customFormat="1" ht="28.8" x14ac:dyDescent="0.3">
      <c r="A20" s="107" t="s">
        <v>350</v>
      </c>
      <c r="B20" s="108">
        <v>2013</v>
      </c>
      <c r="C20" s="115">
        <v>195136527</v>
      </c>
      <c r="D20" s="115">
        <v>102801363</v>
      </c>
      <c r="E20" s="105">
        <v>1600000</v>
      </c>
      <c r="F20" s="118">
        <v>4600000</v>
      </c>
      <c r="G20" s="105">
        <v>252829</v>
      </c>
      <c r="H20" s="105">
        <v>894421</v>
      </c>
      <c r="I20" s="109" t="s">
        <v>349</v>
      </c>
      <c r="J20" s="109"/>
      <c r="K20" s="109">
        <v>49.87987804878049</v>
      </c>
      <c r="L20" s="110">
        <f t="shared" si="31"/>
        <v>2.5999142978955367</v>
      </c>
      <c r="M20" s="109">
        <v>138.5</v>
      </c>
      <c r="N20" s="110">
        <f t="shared" si="32"/>
        <v>7.2191060673079486</v>
      </c>
      <c r="O20" s="109">
        <v>25</v>
      </c>
      <c r="P20" s="110">
        <f t="shared" si="33"/>
        <v>1.3030877377812182</v>
      </c>
      <c r="Q20" s="109">
        <v>21.6</v>
      </c>
      <c r="R20" s="110">
        <f t="shared" si="34"/>
        <v>1.1258678054429725</v>
      </c>
      <c r="S20" s="109">
        <v>68.3</v>
      </c>
      <c r="T20" s="110">
        <f t="shared" si="35"/>
        <v>3.5600356996182883</v>
      </c>
      <c r="U20" s="109">
        <v>-37.011956907777908</v>
      </c>
      <c r="V20" s="111">
        <f t="shared" si="36"/>
        <v>-1.9291930879124899</v>
      </c>
      <c r="W20" s="109">
        <v>7.4000000953674299</v>
      </c>
      <c r="X20" s="111"/>
      <c r="Y20" s="109" t="s">
        <v>349</v>
      </c>
      <c r="Z20" s="109"/>
      <c r="AA20" s="109">
        <v>7.5615236444187612</v>
      </c>
      <c r="AB20" s="111">
        <f t="shared" si="37"/>
        <v>0.3941331495993935</v>
      </c>
      <c r="AC20" s="109">
        <v>1.9545372584580101</v>
      </c>
      <c r="AD20" s="111">
        <f t="shared" si="38"/>
        <v>0.10187734138132609</v>
      </c>
      <c r="AE20" s="109">
        <v>4.3680000000000003</v>
      </c>
      <c r="AF20" s="111">
        <f t="shared" si="39"/>
        <v>0.22767548954513445</v>
      </c>
      <c r="AG20" s="109">
        <v>873</v>
      </c>
      <c r="AH20" s="110">
        <f t="shared" si="40"/>
        <v>45.503823803320138</v>
      </c>
      <c r="AI20" s="112">
        <v>48.6</v>
      </c>
      <c r="AJ20" s="122">
        <f t="shared" si="41"/>
        <v>2.533202562246688</v>
      </c>
      <c r="AK20" s="109" t="s">
        <v>349</v>
      </c>
      <c r="AL20" s="111"/>
      <c r="AM20" s="109">
        <v>1.8</v>
      </c>
      <c r="AN20" s="111">
        <f t="shared" si="42"/>
        <v>9.3822317120247717E-2</v>
      </c>
      <c r="AO20" s="109">
        <v>39.4</v>
      </c>
      <c r="AP20" s="102">
        <f t="shared" si="43"/>
        <v>2.0536662747432</v>
      </c>
    </row>
    <row r="21" spans="1:42" s="98" customFormat="1" ht="28.8" x14ac:dyDescent="0.3">
      <c r="A21" s="107" t="s">
        <v>350</v>
      </c>
      <c r="B21" s="108">
        <v>2014</v>
      </c>
      <c r="C21" s="115">
        <v>555425562</v>
      </c>
      <c r="D21" s="115">
        <v>393424823</v>
      </c>
      <c r="E21" s="105">
        <v>1800000</v>
      </c>
      <c r="F21" s="118">
        <v>2200000</v>
      </c>
      <c r="G21" s="105">
        <v>419000</v>
      </c>
      <c r="H21" s="118">
        <v>533000</v>
      </c>
      <c r="I21" s="109" t="s">
        <v>349</v>
      </c>
      <c r="J21" s="109"/>
      <c r="K21" s="109">
        <v>50.657780487804885</v>
      </c>
      <c r="L21" s="110">
        <f t="shared" si="31"/>
        <v>0.88439399468779112</v>
      </c>
      <c r="M21" s="109">
        <v>134</v>
      </c>
      <c r="N21" s="110">
        <f t="shared" si="32"/>
        <v>2.3393996765549816</v>
      </c>
      <c r="O21" s="109">
        <v>49</v>
      </c>
      <c r="P21" s="110">
        <f t="shared" si="33"/>
        <v>0.85545212053129926</v>
      </c>
      <c r="Q21" s="109">
        <v>21.7</v>
      </c>
      <c r="R21" s="110">
        <f t="shared" si="34"/>
        <v>0.37884308194957539</v>
      </c>
      <c r="S21" s="109">
        <v>68.400000000000006</v>
      </c>
      <c r="T21" s="110">
        <f t="shared" si="35"/>
        <v>1.1941413274355279</v>
      </c>
      <c r="U21" s="109">
        <v>-1.2571084893755256</v>
      </c>
      <c r="V21" s="111">
        <f t="shared" si="36"/>
        <v>-2.1946859652534522E-2</v>
      </c>
      <c r="W21" s="109">
        <v>7.4000000953674299</v>
      </c>
      <c r="X21" s="111"/>
      <c r="Y21" s="109" t="s">
        <v>349</v>
      </c>
      <c r="Z21" s="109"/>
      <c r="AA21" s="109">
        <v>7.7118302353205559</v>
      </c>
      <c r="AB21" s="111">
        <f t="shared" si="37"/>
        <v>0.13463472506086446</v>
      </c>
      <c r="AC21" s="109">
        <v>1.9682833859084301</v>
      </c>
      <c r="AD21" s="111">
        <f t="shared" si="38"/>
        <v>3.4362697883303921E-2</v>
      </c>
      <c r="AE21" s="109">
        <v>4.2859999999999996</v>
      </c>
      <c r="AF21" s="111">
        <f t="shared" si="39"/>
        <v>7.4825873236676499E-2</v>
      </c>
      <c r="AG21" s="109">
        <v>872</v>
      </c>
      <c r="AH21" s="110">
        <f t="shared" si="40"/>
        <v>15.223556104148836</v>
      </c>
      <c r="AI21" s="112">
        <v>49.6</v>
      </c>
      <c r="AJ21" s="122">
        <f t="shared" si="41"/>
        <v>0.8659270444561723</v>
      </c>
      <c r="AK21" s="109" t="s">
        <v>349</v>
      </c>
      <c r="AL21" s="111"/>
      <c r="AM21" s="109">
        <v>2.1</v>
      </c>
      <c r="AN21" s="111">
        <f t="shared" si="42"/>
        <v>3.6662233737055683E-2</v>
      </c>
      <c r="AO21" s="109">
        <v>44.5</v>
      </c>
      <c r="AP21" s="102">
        <f t="shared" si="43"/>
        <v>0.77689019109475133</v>
      </c>
    </row>
    <row r="22" spans="1:42" s="98" customFormat="1" ht="28.8" x14ac:dyDescent="0.3">
      <c r="A22" s="107" t="s">
        <v>350</v>
      </c>
      <c r="B22" s="108">
        <v>2015</v>
      </c>
      <c r="C22" s="118">
        <v>612958926</v>
      </c>
      <c r="D22" s="118">
        <v>327065245</v>
      </c>
      <c r="E22" s="105">
        <v>2000000</v>
      </c>
      <c r="F22" s="105">
        <v>2700000</v>
      </c>
      <c r="G22" s="109">
        <v>7322</v>
      </c>
      <c r="H22" s="109">
        <v>451986</v>
      </c>
      <c r="I22" s="109">
        <v>0.55204516649246205</v>
      </c>
      <c r="J22" s="110">
        <f>(I22*F22)/$F166</f>
        <v>1.1950560713411652E-2</v>
      </c>
      <c r="K22" s="109" t="s">
        <v>349</v>
      </c>
      <c r="L22" s="109"/>
      <c r="M22" s="109">
        <v>130.1</v>
      </c>
      <c r="N22" s="110">
        <f t="shared" si="32"/>
        <v>2.8163781574131135</v>
      </c>
      <c r="O22" s="109">
        <v>49</v>
      </c>
      <c r="P22" s="110">
        <f t="shared" si="33"/>
        <v>1.0607419655130097</v>
      </c>
      <c r="Q22" s="109">
        <v>21.8</v>
      </c>
      <c r="R22" s="110">
        <f t="shared" si="34"/>
        <v>0.47192193567721658</v>
      </c>
      <c r="S22" s="109">
        <v>68.5</v>
      </c>
      <c r="T22" s="110">
        <f t="shared" si="35"/>
        <v>1.4828739721967585</v>
      </c>
      <c r="U22" s="109">
        <v>5.4864585599303979</v>
      </c>
      <c r="V22" s="111">
        <f t="shared" si="36"/>
        <v>0.11876973135849483</v>
      </c>
      <c r="W22" s="109" t="s">
        <v>349</v>
      </c>
      <c r="X22" s="111"/>
      <c r="Y22" s="109" t="s">
        <v>349</v>
      </c>
      <c r="Z22" s="109"/>
      <c r="AA22" s="109">
        <v>7.8658608623069766</v>
      </c>
      <c r="AB22" s="111">
        <f t="shared" si="37"/>
        <v>0.17027854513337468</v>
      </c>
      <c r="AC22" s="109">
        <v>1.9776441348227101</v>
      </c>
      <c r="AD22" s="111">
        <f t="shared" si="38"/>
        <v>4.2811635237900346E-2</v>
      </c>
      <c r="AE22" s="109" t="s">
        <v>349</v>
      </c>
      <c r="AF22" s="111"/>
      <c r="AG22" s="109">
        <v>882</v>
      </c>
      <c r="AH22" s="110">
        <f t="shared" si="40"/>
        <v>19.093355379234175</v>
      </c>
      <c r="AI22" s="112">
        <v>50.4</v>
      </c>
      <c r="AJ22" s="122">
        <f t="shared" si="41"/>
        <v>1.0910488788133814</v>
      </c>
      <c r="AK22" s="109" t="s">
        <v>349</v>
      </c>
      <c r="AL22" s="111"/>
      <c r="AM22" s="109">
        <v>2.2999999999999998</v>
      </c>
      <c r="AN22" s="111">
        <f t="shared" si="42"/>
        <v>4.9789928993467791E-2</v>
      </c>
      <c r="AO22" s="109">
        <v>47.7</v>
      </c>
      <c r="AP22" s="102">
        <f t="shared" si="43"/>
        <v>1.0325998317340932</v>
      </c>
    </row>
    <row r="23" spans="1:42" s="98" customFormat="1" ht="15.6" x14ac:dyDescent="0.3">
      <c r="A23" s="107"/>
      <c r="B23" s="108"/>
      <c r="C23" s="123"/>
      <c r="D23" s="123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15"/>
      <c r="R23" s="115"/>
      <c r="S23" s="115"/>
      <c r="T23" s="115"/>
      <c r="U23" s="105"/>
      <c r="V23" s="114"/>
      <c r="W23" s="118"/>
      <c r="X23" s="114"/>
      <c r="Y23" s="105"/>
      <c r="Z23" s="105"/>
      <c r="AA23" s="105"/>
      <c r="AB23" s="114"/>
      <c r="AC23" s="118"/>
      <c r="AD23" s="124"/>
      <c r="AE23" s="105"/>
      <c r="AF23" s="114"/>
      <c r="AG23" s="105"/>
      <c r="AH23" s="105"/>
      <c r="AI23" s="112"/>
      <c r="AJ23" s="122"/>
      <c r="AK23" s="109"/>
      <c r="AL23" s="111"/>
      <c r="AN23" s="102"/>
      <c r="AP23" s="102"/>
    </row>
    <row r="24" spans="1:42" s="98" customFormat="1" ht="15.6" x14ac:dyDescent="0.3">
      <c r="A24" s="107" t="s">
        <v>351</v>
      </c>
      <c r="B24" s="108">
        <v>2011</v>
      </c>
      <c r="C24" s="123">
        <v>535276140</v>
      </c>
      <c r="D24" s="123">
        <v>314112102</v>
      </c>
      <c r="E24" s="105">
        <v>3883568</v>
      </c>
      <c r="F24" s="105">
        <f t="shared" ref="F24:F82" si="44">E24</f>
        <v>3883568</v>
      </c>
      <c r="G24" s="105">
        <v>42640</v>
      </c>
      <c r="H24" s="105">
        <v>124000</v>
      </c>
      <c r="I24" s="109" t="s">
        <v>349</v>
      </c>
      <c r="J24" s="109"/>
      <c r="K24" s="109">
        <v>50.331951219512199</v>
      </c>
      <c r="L24" s="110">
        <f>(K24*F24)/$F162</f>
        <v>3.1677470525769702</v>
      </c>
      <c r="M24" s="109">
        <v>156</v>
      </c>
      <c r="N24" s="110">
        <f>(M24*F24)/$F162</f>
        <v>9.8181876169830051</v>
      </c>
      <c r="O24" s="109">
        <v>54</v>
      </c>
      <c r="P24" s="110">
        <f>(O24*F24)/$F162</f>
        <v>3.3986034058787329</v>
      </c>
      <c r="Q24" s="109">
        <v>11.8</v>
      </c>
      <c r="R24" s="110">
        <f>(Q24*F24)/$F162</f>
        <v>0.74265778128461202</v>
      </c>
      <c r="S24" s="109">
        <v>50.2</v>
      </c>
      <c r="T24" s="110">
        <f>(S24*F24)/$F162</f>
        <v>3.1594424254650444</v>
      </c>
      <c r="U24" s="109">
        <v>8.2869798438167663E-2</v>
      </c>
      <c r="V24" s="111">
        <f>(U24*F24)/$F162</f>
        <v>5.2155848003044569E-3</v>
      </c>
      <c r="W24" s="109">
        <v>7.0999999046325701</v>
      </c>
      <c r="X24" s="111">
        <f>(W24*F24)/$F162</f>
        <v>0.44685340477079499</v>
      </c>
      <c r="Y24" s="109">
        <v>34.123409271240199</v>
      </c>
      <c r="Z24" s="110">
        <f>(Y24*F24)/$F162</f>
        <v>2.147628425359831</v>
      </c>
      <c r="AA24" s="109">
        <v>9.7669250317662009</v>
      </c>
      <c r="AB24" s="111">
        <f>(AA24*F24)/$F162</f>
        <v>0.61470193848005295</v>
      </c>
      <c r="AC24" s="109">
        <v>3.3244127292381802</v>
      </c>
      <c r="AD24" s="111">
        <f>(AC24*F24)/$F162</f>
        <v>0.20922889674324985</v>
      </c>
      <c r="AE24" s="109">
        <v>6.4850000000000003</v>
      </c>
      <c r="AF24" s="111">
        <f>(AE24*F24)/$F162</f>
        <v>0.40814709420599227</v>
      </c>
      <c r="AG24" s="109">
        <v>984</v>
      </c>
      <c r="AH24" s="110">
        <f>(AG24*F24)/$F162</f>
        <v>61.930106507123575</v>
      </c>
      <c r="AI24" s="112">
        <v>18.600000000000001</v>
      </c>
      <c r="AJ24" s="106">
        <f>(AI24*F24)/$F162</f>
        <v>1.1706300620248971</v>
      </c>
      <c r="AK24" s="109">
        <v>89.576103210449205</v>
      </c>
      <c r="AL24" s="111">
        <f>(AK24*F24)/$F162</f>
        <v>5.6376601751181026</v>
      </c>
      <c r="AM24" s="109">
        <v>4.8</v>
      </c>
      <c r="AN24" s="111">
        <f>(AM24*F24)/$F162</f>
        <v>0.30209808052255399</v>
      </c>
      <c r="AO24" s="109">
        <v>40.1</v>
      </c>
      <c r="AP24" s="102">
        <f>(AO24*F24)/$F162</f>
        <v>2.5237777143655036</v>
      </c>
    </row>
    <row r="25" spans="1:42" s="98" customFormat="1" ht="15.6" x14ac:dyDescent="0.3">
      <c r="A25" s="107" t="s">
        <v>351</v>
      </c>
      <c r="B25" s="108">
        <v>2012</v>
      </c>
      <c r="C25" s="115">
        <v>571946997</v>
      </c>
      <c r="D25" s="115">
        <v>356072026</v>
      </c>
      <c r="E25" s="105">
        <v>3000000</v>
      </c>
      <c r="F25" s="105">
        <v>3000000</v>
      </c>
      <c r="G25" s="105">
        <v>39650</v>
      </c>
      <c r="H25" s="105">
        <v>90000</v>
      </c>
      <c r="I25" s="109" t="s">
        <v>349</v>
      </c>
      <c r="J25" s="109"/>
      <c r="K25" s="109">
        <v>50.781390243902443</v>
      </c>
      <c r="L25" s="110">
        <f t="shared" ref="L25:L27" si="45">(K25*F25)/$F163</f>
        <v>2.413563639762617</v>
      </c>
      <c r="M25" s="109">
        <v>151.6</v>
      </c>
      <c r="N25" s="110">
        <f t="shared" ref="N25:N28" si="46">(M25*F25)/$F163</f>
        <v>7.2053215957778463</v>
      </c>
      <c r="O25" s="109">
        <v>64</v>
      </c>
      <c r="P25" s="110">
        <f t="shared" ref="P25:P28" si="47">(O25*F25)/$F163</f>
        <v>3.0418244203811486</v>
      </c>
      <c r="Q25" s="109">
        <v>12</v>
      </c>
      <c r="R25" s="110">
        <f t="shared" ref="R25:R28" si="48">(Q25*F25)/$F163</f>
        <v>0.57034207882146537</v>
      </c>
      <c r="S25" s="109">
        <v>50.7</v>
      </c>
      <c r="T25" s="110">
        <f t="shared" ref="T25:T28" si="49">(S25*F25)/$F163</f>
        <v>2.4096952830206915</v>
      </c>
      <c r="U25" s="109">
        <v>8.8825760717031557</v>
      </c>
      <c r="V25" s="111">
        <f t="shared" ref="V25:V28" si="50">(U25*F25)/$F163</f>
        <v>0.42217557516874865</v>
      </c>
      <c r="W25" s="109">
        <v>7</v>
      </c>
      <c r="X25" s="111">
        <f t="shared" ref="X25:X27" si="51">(W25*F25)/$F163</f>
        <v>0.33269954597918816</v>
      </c>
      <c r="Y25" s="109">
        <v>34.6951293945313</v>
      </c>
      <c r="Z25" s="110">
        <f t="shared" ref="Z25:Z26" si="52">(Y25*F25)/$F163</f>
        <v>1.6490076853213926</v>
      </c>
      <c r="AA25" s="109">
        <v>10.098050349428208</v>
      </c>
      <c r="AB25" s="111">
        <f t="shared" ref="AB25:AB28" si="53">(AA25*F25)/$F163</f>
        <v>0.47994525236139246</v>
      </c>
      <c r="AC25" s="109">
        <v>3.33406897340631</v>
      </c>
      <c r="AD25" s="111">
        <f t="shared" ref="AD25:AD28" si="54">(AC25*F25)/$F163</f>
        <v>0.15846331910222533</v>
      </c>
      <c r="AE25" s="109">
        <v>6.3739999999999997</v>
      </c>
      <c r="AF25" s="111">
        <f t="shared" ref="AF25:AF27" si="55">(AE25*F25)/$F163</f>
        <v>0.30294670086733505</v>
      </c>
      <c r="AG25" s="109">
        <v>931</v>
      </c>
      <c r="AH25" s="110">
        <f t="shared" ref="AH25:AH28" si="56">(AG25*F25)/$F163</f>
        <v>44.249039615232022</v>
      </c>
      <c r="AI25" s="112">
        <v>19.399999999999999</v>
      </c>
      <c r="AJ25" s="106">
        <f t="shared" ref="AJ25:AJ28" si="57">(AI25*F25)/$F163</f>
        <v>0.92205302742803563</v>
      </c>
      <c r="AK25" s="109">
        <v>93.998130798339801</v>
      </c>
      <c r="AL25" s="111">
        <f t="shared" ref="AL25:AL26" si="58">(AK25*F25)/$F163</f>
        <v>4.467590777071428</v>
      </c>
      <c r="AM25" s="109">
        <v>4.9000000000000004</v>
      </c>
      <c r="AN25" s="111">
        <f t="shared" ref="AN25:AN28" si="59">(AM25*F25)/$F163</f>
        <v>0.23288968218543174</v>
      </c>
      <c r="AO25" s="109">
        <v>39</v>
      </c>
      <c r="AP25" s="102">
        <f t="shared" ref="AP25:AP28" si="60">(AO25*F25)/$F163</f>
        <v>1.8536117561697625</v>
      </c>
    </row>
    <row r="26" spans="1:42" s="98" customFormat="1" ht="15.6" x14ac:dyDescent="0.3">
      <c r="A26" s="107" t="s">
        <v>351</v>
      </c>
      <c r="B26" s="108">
        <v>2013</v>
      </c>
      <c r="C26" s="115">
        <v>509937289</v>
      </c>
      <c r="D26" s="115">
        <v>297860990</v>
      </c>
      <c r="E26" s="105">
        <v>4200000</v>
      </c>
      <c r="F26" s="118">
        <v>4200000</v>
      </c>
      <c r="G26" s="105">
        <v>48640</v>
      </c>
      <c r="H26" s="105">
        <v>19791</v>
      </c>
      <c r="I26" s="109" t="s">
        <v>349</v>
      </c>
      <c r="J26" s="109"/>
      <c r="K26" s="109">
        <v>51.191487804878051</v>
      </c>
      <c r="L26" s="110">
        <f t="shared" si="45"/>
        <v>2.4362556535366617</v>
      </c>
      <c r="M26" s="109">
        <v>147.1</v>
      </c>
      <c r="N26" s="110">
        <f t="shared" si="46"/>
        <v>7.0006405752694976</v>
      </c>
      <c r="O26" s="109">
        <v>59</v>
      </c>
      <c r="P26" s="110">
        <f t="shared" si="47"/>
        <v>2.8078707949755293</v>
      </c>
      <c r="Q26" s="109">
        <v>12</v>
      </c>
      <c r="R26" s="110">
        <f t="shared" si="48"/>
        <v>0.57109236507976868</v>
      </c>
      <c r="S26" s="109">
        <v>50.8</v>
      </c>
      <c r="T26" s="110">
        <f t="shared" si="49"/>
        <v>2.417624345504354</v>
      </c>
      <c r="U26" s="109">
        <v>5.700001362858643</v>
      </c>
      <c r="V26" s="111">
        <f t="shared" si="50"/>
        <v>0.27126893827273724</v>
      </c>
      <c r="W26" s="109">
        <v>7.0999999046325701</v>
      </c>
      <c r="X26" s="111">
        <f t="shared" si="51"/>
        <v>0.33789631146689553</v>
      </c>
      <c r="Y26" s="109">
        <v>38.057090759277301</v>
      </c>
      <c r="Z26" s="110">
        <f t="shared" si="52"/>
        <v>1.8111761641475903</v>
      </c>
      <c r="AA26" s="109">
        <v>10.439793519695044</v>
      </c>
      <c r="AB26" s="111">
        <f t="shared" si="53"/>
        <v>0.49684053100892384</v>
      </c>
      <c r="AC26" s="109">
        <v>3.3282433948383501</v>
      </c>
      <c r="AD26" s="111">
        <f t="shared" si="54"/>
        <v>0.15839453265994599</v>
      </c>
      <c r="AE26" s="109">
        <v>6.2640000000000002</v>
      </c>
      <c r="AF26" s="111">
        <f t="shared" si="55"/>
        <v>0.29811021457163928</v>
      </c>
      <c r="AG26" s="109">
        <v>901</v>
      </c>
      <c r="AH26" s="110">
        <f t="shared" si="56"/>
        <v>42.879518411405968</v>
      </c>
      <c r="AI26" s="112">
        <v>20.100000000000001</v>
      </c>
      <c r="AJ26" s="106">
        <f t="shared" si="57"/>
        <v>0.95657971150861254</v>
      </c>
      <c r="AK26" s="109">
        <v>101.40406799316401</v>
      </c>
      <c r="AL26" s="111">
        <f t="shared" si="58"/>
        <v>4.8259240849104756</v>
      </c>
      <c r="AM26" s="109">
        <v>4.8</v>
      </c>
      <c r="AN26" s="111">
        <f t="shared" si="59"/>
        <v>0.22843694603190748</v>
      </c>
      <c r="AO26" s="109">
        <v>37.5</v>
      </c>
      <c r="AP26" s="102">
        <f t="shared" si="60"/>
        <v>1.7846636408742771</v>
      </c>
    </row>
    <row r="27" spans="1:42" s="98" customFormat="1" ht="15.6" x14ac:dyDescent="0.3">
      <c r="A27" s="107" t="s">
        <v>351</v>
      </c>
      <c r="B27" s="108">
        <v>2014</v>
      </c>
      <c r="C27" s="115">
        <v>618458074</v>
      </c>
      <c r="D27" s="115">
        <v>226544292</v>
      </c>
      <c r="E27" s="125">
        <v>2100000</v>
      </c>
      <c r="F27" s="117">
        <v>2870000</v>
      </c>
      <c r="G27" s="105">
        <v>48211</v>
      </c>
      <c r="H27" s="118">
        <v>111500</v>
      </c>
      <c r="I27" s="109">
        <v>0.87610000371932995</v>
      </c>
      <c r="J27" s="110">
        <f>(I27*F27)/$F165</f>
        <v>1.9953198600744404E-2</v>
      </c>
      <c r="K27" s="109">
        <v>51.555804878048789</v>
      </c>
      <c r="L27" s="110">
        <f t="shared" si="45"/>
        <v>1.1741846928270223</v>
      </c>
      <c r="M27" s="109">
        <v>142.9</v>
      </c>
      <c r="N27" s="110">
        <f t="shared" si="46"/>
        <v>3.2545509279096292</v>
      </c>
      <c r="O27" s="109">
        <v>54</v>
      </c>
      <c r="P27" s="110">
        <f t="shared" si="47"/>
        <v>1.2298512953612315</v>
      </c>
      <c r="Q27" s="109">
        <v>12</v>
      </c>
      <c r="R27" s="110">
        <f t="shared" si="48"/>
        <v>0.27330028785805144</v>
      </c>
      <c r="S27" s="109">
        <v>50.8</v>
      </c>
      <c r="T27" s="110">
        <f t="shared" si="49"/>
        <v>1.1569712185990844</v>
      </c>
      <c r="U27" s="109">
        <v>6.8999850453216709</v>
      </c>
      <c r="V27" s="111">
        <f t="shared" si="50"/>
        <v>0.1571473249252219</v>
      </c>
      <c r="W27" s="109">
        <v>7</v>
      </c>
      <c r="X27" s="111">
        <f t="shared" si="51"/>
        <v>0.15942516791719669</v>
      </c>
      <c r="Y27" s="109" t="s">
        <v>349</v>
      </c>
      <c r="Z27" s="109"/>
      <c r="AA27" s="109">
        <v>10.790226334180431</v>
      </c>
      <c r="AB27" s="111">
        <f t="shared" si="53"/>
        <v>0.24574766359875325</v>
      </c>
      <c r="AC27" s="109">
        <v>3.3015950889173</v>
      </c>
      <c r="AD27" s="111">
        <f t="shared" si="54"/>
        <v>7.5193907349318925E-2</v>
      </c>
      <c r="AE27" s="109">
        <v>6.1559999999999997</v>
      </c>
      <c r="AF27" s="111">
        <f t="shared" si="55"/>
        <v>0.14020304767118039</v>
      </c>
      <c r="AG27" s="109">
        <v>881</v>
      </c>
      <c r="AH27" s="110">
        <f t="shared" si="56"/>
        <v>20.064796133578611</v>
      </c>
      <c r="AI27" s="112">
        <v>20.8</v>
      </c>
      <c r="AJ27" s="106">
        <f t="shared" si="57"/>
        <v>0.47372049895395585</v>
      </c>
      <c r="AK27" s="109" t="s">
        <v>349</v>
      </c>
      <c r="AL27" s="111"/>
      <c r="AM27" s="109">
        <v>4.8</v>
      </c>
      <c r="AN27" s="111">
        <f t="shared" si="59"/>
        <v>0.10932011514322058</v>
      </c>
      <c r="AO27" s="109">
        <v>36.1</v>
      </c>
      <c r="AP27" s="102">
        <f t="shared" si="60"/>
        <v>0.82217836597297145</v>
      </c>
    </row>
    <row r="28" spans="1:42" s="98" customFormat="1" ht="15.6" x14ac:dyDescent="0.3">
      <c r="A28" s="107" t="s">
        <v>351</v>
      </c>
      <c r="B28" s="108">
        <v>2015</v>
      </c>
      <c r="C28" s="118">
        <v>571597807</v>
      </c>
      <c r="D28" s="118">
        <v>266910399</v>
      </c>
      <c r="E28" s="105">
        <v>2500000</v>
      </c>
      <c r="F28" s="105">
        <v>3000000</v>
      </c>
      <c r="G28" s="109">
        <v>369523</v>
      </c>
      <c r="H28" s="126">
        <f>107157</f>
        <v>107157</v>
      </c>
      <c r="I28" s="109">
        <v>0.90722000598907504</v>
      </c>
      <c r="J28" s="110">
        <f>(I28*F28)/$F166</f>
        <v>2.1821458782439362E-2</v>
      </c>
      <c r="K28" s="109" t="s">
        <v>349</v>
      </c>
      <c r="L28" s="109"/>
      <c r="M28" s="109">
        <v>138.69999999999999</v>
      </c>
      <c r="N28" s="110">
        <f t="shared" si="46"/>
        <v>3.3361657736202819</v>
      </c>
      <c r="O28" s="109">
        <v>62</v>
      </c>
      <c r="P28" s="110">
        <f t="shared" si="47"/>
        <v>1.4912925592246395</v>
      </c>
      <c r="Q28" s="109">
        <v>12.1</v>
      </c>
      <c r="R28" s="110">
        <f t="shared" si="48"/>
        <v>0.29104258010674416</v>
      </c>
      <c r="S28" s="109">
        <v>50.8</v>
      </c>
      <c r="T28" s="110">
        <f t="shared" si="49"/>
        <v>1.2218977743324466</v>
      </c>
      <c r="U28" s="109">
        <v>1.7999995211984441</v>
      </c>
      <c r="V28" s="111">
        <f t="shared" si="50"/>
        <v>4.329557891243796E-2</v>
      </c>
      <c r="W28" s="109" t="s">
        <v>349</v>
      </c>
      <c r="X28" s="111"/>
      <c r="Y28" s="109" t="s">
        <v>349</v>
      </c>
      <c r="Z28" s="109"/>
      <c r="AA28" s="109">
        <v>11.147928843710293</v>
      </c>
      <c r="AB28" s="111">
        <f t="shared" si="53"/>
        <v>0.26814231186114351</v>
      </c>
      <c r="AC28" s="109">
        <v>3.2612971383308</v>
      </c>
      <c r="AD28" s="111">
        <f t="shared" si="54"/>
        <v>7.8444325093763409E-2</v>
      </c>
      <c r="AE28" s="109" t="s">
        <v>349</v>
      </c>
      <c r="AF28" s="111"/>
      <c r="AG28" s="109">
        <v>856</v>
      </c>
      <c r="AH28" s="110">
        <f t="shared" si="56"/>
        <v>20.589458559617604</v>
      </c>
      <c r="AI28" s="112">
        <v>21.9</v>
      </c>
      <c r="AJ28" s="106">
        <f t="shared" si="57"/>
        <v>0.52676301688741289</v>
      </c>
      <c r="AK28" s="109" t="s">
        <v>349</v>
      </c>
      <c r="AL28" s="111"/>
      <c r="AM28" s="109">
        <v>4.7</v>
      </c>
      <c r="AN28" s="111">
        <f t="shared" si="59"/>
        <v>0.11304959723154526</v>
      </c>
      <c r="AO28" s="109">
        <v>34.4</v>
      </c>
      <c r="AP28" s="102">
        <f t="shared" si="60"/>
        <v>0.82742683931173544</v>
      </c>
    </row>
    <row r="29" spans="1:42" s="98" customFormat="1" ht="15.6" x14ac:dyDescent="0.3">
      <c r="A29" s="107"/>
      <c r="B29" s="108"/>
      <c r="C29" s="118"/>
      <c r="D29" s="118"/>
      <c r="E29" s="105"/>
      <c r="F29" s="105"/>
      <c r="G29" s="109"/>
      <c r="H29" s="126"/>
      <c r="I29" s="105"/>
      <c r="J29" s="105"/>
      <c r="K29" s="105"/>
      <c r="L29" s="105"/>
      <c r="M29" s="105"/>
      <c r="N29" s="105"/>
      <c r="O29" s="105"/>
      <c r="P29" s="105"/>
      <c r="Q29" s="115"/>
      <c r="R29" s="115"/>
      <c r="S29" s="115"/>
      <c r="T29" s="115"/>
      <c r="U29" s="105"/>
      <c r="V29" s="114"/>
      <c r="W29" s="118"/>
      <c r="X29" s="114"/>
      <c r="Y29" s="105"/>
      <c r="Z29" s="105"/>
      <c r="AA29" s="125"/>
      <c r="AB29" s="127"/>
      <c r="AC29" s="117"/>
      <c r="AD29" s="119"/>
      <c r="AE29" s="105"/>
      <c r="AF29" s="114"/>
      <c r="AG29" s="105"/>
      <c r="AH29" s="105"/>
      <c r="AI29" s="112"/>
      <c r="AJ29" s="128"/>
      <c r="AK29" s="126"/>
      <c r="AL29" s="129"/>
      <c r="AN29" s="102"/>
      <c r="AP29" s="102"/>
    </row>
    <row r="30" spans="1:42" s="98" customFormat="1" ht="15.6" x14ac:dyDescent="0.3">
      <c r="A30" s="107" t="s">
        <v>352</v>
      </c>
      <c r="B30" s="108">
        <v>2011</v>
      </c>
      <c r="C30" s="123">
        <v>735754098</v>
      </c>
      <c r="D30" s="123">
        <v>487391703</v>
      </c>
      <c r="E30" s="105">
        <v>1214900</v>
      </c>
      <c r="F30" s="105">
        <f t="shared" si="44"/>
        <v>1214900</v>
      </c>
      <c r="G30" s="105">
        <v>154824</v>
      </c>
      <c r="H30" s="130">
        <v>126668</v>
      </c>
      <c r="I30" s="109" t="s">
        <v>349</v>
      </c>
      <c r="J30" s="109"/>
      <c r="K30" s="109">
        <v>50.517219512195133</v>
      </c>
      <c r="L30" s="110">
        <f>(K30*F30)/$F162</f>
        <v>0.99461678816681154</v>
      </c>
      <c r="M30" s="109">
        <v>105.9</v>
      </c>
      <c r="N30" s="110">
        <f>(M30*F30)/$F162</f>
        <v>2.0850299934151786</v>
      </c>
      <c r="O30" s="109">
        <v>49</v>
      </c>
      <c r="P30" s="110">
        <f>(O30*F30)/$F162</f>
        <v>0.96474475615999755</v>
      </c>
      <c r="Q30" s="109">
        <v>21.3</v>
      </c>
      <c r="R30" s="110">
        <f>(Q30*F30)/$F162</f>
        <v>0.41936863890220299</v>
      </c>
      <c r="S30" s="109">
        <v>80.900000000000006</v>
      </c>
      <c r="T30" s="110">
        <f>(S30*F30)/$F162</f>
        <v>1.5928132810886491</v>
      </c>
      <c r="U30" s="109">
        <v>-4.3872547882852473</v>
      </c>
      <c r="V30" s="111">
        <f>(U30*F30)/$F162</f>
        <v>-8.6379205121143526E-2</v>
      </c>
      <c r="W30" s="109">
        <v>4.0999999046325701</v>
      </c>
      <c r="X30" s="111">
        <f>(W30*F30)/$F162</f>
        <v>8.07235389438931E-2</v>
      </c>
      <c r="Y30" s="109">
        <v>54.3908500671387</v>
      </c>
      <c r="Z30" s="110">
        <f>(Y30*F30)/$F162</f>
        <v>1.0708834160276881</v>
      </c>
      <c r="AA30" s="109">
        <v>64.792993710691817</v>
      </c>
      <c r="AB30" s="111">
        <f>(AA30*F30)/$F162</f>
        <v>1.275687773842809</v>
      </c>
      <c r="AC30" s="109">
        <v>2.3197544697874002</v>
      </c>
      <c r="AD30" s="111">
        <f>(AC30*F30)/$F162</f>
        <v>4.5672876740941011E-2</v>
      </c>
      <c r="AE30" s="109">
        <v>5.1769999999999996</v>
      </c>
      <c r="AF30" s="111">
        <f>(AE30*F30)/$F162</f>
        <v>0.10192823678857769</v>
      </c>
      <c r="AG30" s="109">
        <v>715</v>
      </c>
      <c r="AH30" s="110">
        <f>(AG30*F30)/$F162</f>
        <v>14.077397972538741</v>
      </c>
      <c r="AI30" s="112">
        <v>41.9</v>
      </c>
      <c r="AJ30" s="113">
        <f>(AI30*F30)/$F162</f>
        <v>0.82495520985926318</v>
      </c>
      <c r="AK30" s="109">
        <v>81.559333801269503</v>
      </c>
      <c r="AL30" s="111">
        <f>(AK30*F30)/$F162</f>
        <v>1.6057946857281142</v>
      </c>
      <c r="AM30" s="109">
        <v>2.8</v>
      </c>
      <c r="AN30" s="111">
        <f>(AM30*F30)/$F162</f>
        <v>5.5128271780571288E-2</v>
      </c>
      <c r="AO30" s="109">
        <v>14.5</v>
      </c>
      <c r="AP30" s="102">
        <f>(AO30*F30)/$F162</f>
        <v>0.28548569314938704</v>
      </c>
    </row>
    <row r="31" spans="1:42" s="98" customFormat="1" ht="15.6" x14ac:dyDescent="0.3">
      <c r="A31" s="107" t="s">
        <v>352</v>
      </c>
      <c r="B31" s="108">
        <v>2012</v>
      </c>
      <c r="C31" s="115">
        <v>160691683</v>
      </c>
      <c r="D31" s="115">
        <v>101406953</v>
      </c>
      <c r="E31" s="105">
        <v>1100000</v>
      </c>
      <c r="F31" s="105">
        <v>1100000</v>
      </c>
      <c r="G31" s="105">
        <v>100638</v>
      </c>
      <c r="H31" s="105">
        <v>45000</v>
      </c>
      <c r="I31" s="109">
        <v>0.66430002450943004</v>
      </c>
      <c r="J31" s="110">
        <f>(I31*F31)/$F163</f>
        <v>1.1576835628717906E-2</v>
      </c>
      <c r="K31" s="109">
        <v>50.863341463414635</v>
      </c>
      <c r="L31" s="110">
        <f>(K31*F31)/$F163</f>
        <v>0.88640150824041475</v>
      </c>
      <c r="M31" s="109">
        <v>102.5</v>
      </c>
      <c r="N31" s="110">
        <f>(M31*F31)/$F163</f>
        <v>1.7862797051977841</v>
      </c>
      <c r="O31" s="109">
        <v>74</v>
      </c>
      <c r="P31" s="110">
        <f>(O31*F31)/$F163</f>
        <v>1.2896068115574246</v>
      </c>
      <c r="Q31" s="109">
        <v>21.6</v>
      </c>
      <c r="R31" s="110">
        <f>(Q31*F31)/$F163</f>
        <v>0.37642577202216715</v>
      </c>
      <c r="S31" s="109">
        <v>81.2</v>
      </c>
      <c r="T31" s="110">
        <f>(S31*F31)/$F163</f>
        <v>1.4150820688981469</v>
      </c>
      <c r="U31" s="109">
        <v>10.706504103083176</v>
      </c>
      <c r="V31" s="111">
        <f>(U31*F31)/$F163</f>
        <v>0.18658352188248081</v>
      </c>
      <c r="W31" s="109">
        <v>4.0999999046325701</v>
      </c>
      <c r="X31" s="111">
        <f>(W31*F31)/$F163</f>
        <v>7.14511865459318E-2</v>
      </c>
      <c r="Y31" s="109">
        <v>55.927558898925803</v>
      </c>
      <c r="Z31" s="110">
        <f>(Y31*F31)/$F163</f>
        <v>0.9746562285112671</v>
      </c>
      <c r="AA31" s="109">
        <v>66.360506289308177</v>
      </c>
      <c r="AB31" s="111">
        <f>(AA31*F31)/$F163</f>
        <v>1.1564724449877182</v>
      </c>
      <c r="AC31" s="109">
        <v>2.3904618964095001</v>
      </c>
      <c r="AD31" s="111">
        <f>(AC31*F31)/$F163</f>
        <v>4.1658864113218515E-2</v>
      </c>
      <c r="AE31" s="109">
        <v>5.1210000000000004</v>
      </c>
      <c r="AF31" s="111">
        <f>(AE31*F31)/$F163</f>
        <v>8.9244276783588816E-2</v>
      </c>
      <c r="AG31" s="109">
        <v>715</v>
      </c>
      <c r="AH31" s="110">
        <f>(AG31*F31)/$F163</f>
        <v>12.460390138696738</v>
      </c>
      <c r="AI31" s="112">
        <v>43.1</v>
      </c>
      <c r="AJ31" s="113"/>
      <c r="AK31" s="109">
        <v>84.993911743164105</v>
      </c>
      <c r="AL31" s="111">
        <f>(AK31*F31)/$F163</f>
        <v>1.4811990206066892</v>
      </c>
      <c r="AM31" s="109">
        <v>2.8</v>
      </c>
      <c r="AN31" s="111">
        <f>(AM31*F31)/$F163</f>
        <v>4.8795933410280927E-2</v>
      </c>
      <c r="AO31" s="109">
        <v>14.1</v>
      </c>
      <c r="AP31" s="102">
        <f>(AO31*F31)/$F163</f>
        <v>0.24572237895891469</v>
      </c>
    </row>
    <row r="32" spans="1:42" s="98" customFormat="1" x14ac:dyDescent="0.3">
      <c r="A32" s="107"/>
      <c r="B32" s="108"/>
      <c r="C32" s="115"/>
      <c r="D32" s="11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14"/>
      <c r="W32" s="118"/>
      <c r="X32" s="114"/>
      <c r="Y32" s="105"/>
      <c r="Z32" s="105"/>
      <c r="AA32" s="105"/>
      <c r="AB32" s="114"/>
      <c r="AC32" s="118"/>
      <c r="AD32" s="124"/>
      <c r="AE32" s="105"/>
      <c r="AF32" s="114"/>
      <c r="AG32" s="105"/>
      <c r="AH32" s="105"/>
      <c r="AI32" s="112"/>
      <c r="AJ32" s="113"/>
      <c r="AK32" s="105"/>
      <c r="AL32" s="114"/>
      <c r="AN32" s="102"/>
      <c r="AP32" s="102"/>
    </row>
    <row r="33" spans="1:42" s="98" customFormat="1" ht="28.8" x14ac:dyDescent="0.3">
      <c r="A33" s="107" t="s">
        <v>353</v>
      </c>
      <c r="B33" s="108">
        <v>2011</v>
      </c>
      <c r="C33" s="131">
        <v>735754098</v>
      </c>
      <c r="D33" s="131">
        <v>487391703</v>
      </c>
      <c r="E33" s="105">
        <v>7500000</v>
      </c>
      <c r="F33" s="105">
        <f>E33</f>
        <v>7500000</v>
      </c>
      <c r="G33" s="105">
        <v>491481</v>
      </c>
      <c r="H33" s="105">
        <v>1709278</v>
      </c>
      <c r="I33" s="109" t="s">
        <v>349</v>
      </c>
      <c r="J33" s="109"/>
      <c r="K33" s="109">
        <v>57.398634146341472</v>
      </c>
      <c r="L33" s="110">
        <f>(K33*F33)/$F162</f>
        <v>6.9765166659508111</v>
      </c>
      <c r="M33" s="109">
        <v>112.2</v>
      </c>
      <c r="N33" s="110">
        <f>(M33*F33)/$F162</f>
        <v>13.637348371809185</v>
      </c>
      <c r="O33" s="109">
        <v>74</v>
      </c>
      <c r="P33" s="110">
        <f>(O33*F33)/$F162</f>
        <v>8.9943295856852021</v>
      </c>
      <c r="Q33" s="109">
        <v>27.2</v>
      </c>
      <c r="R33" s="110">
        <f>(Q33*F33)/$F162</f>
        <v>3.3060238477113173</v>
      </c>
      <c r="S33" s="109">
        <v>51.1</v>
      </c>
      <c r="T33" s="110">
        <f>(S33*F33)/$F162</f>
        <v>6.2109492138988358</v>
      </c>
      <c r="U33" s="109">
        <v>6.8646300262993947</v>
      </c>
      <c r="V33" s="111">
        <f>(U33*F33)/$F162</f>
        <v>0.83436141811253561</v>
      </c>
      <c r="W33" s="109">
        <v>8.1999998092651403</v>
      </c>
      <c r="X33" s="111">
        <f>(W33*F33)/$F162</f>
        <v>0.99666893090657394</v>
      </c>
      <c r="Y33" s="109">
        <v>62.649650573730497</v>
      </c>
      <c r="Z33" s="110">
        <f>(Y33*F33)/$F162</f>
        <v>7.6147514282181641</v>
      </c>
      <c r="AA33" s="109">
        <v>30.0334690456761</v>
      </c>
      <c r="AB33" s="111">
        <f>(AA33*F33)/$F162</f>
        <v>3.6504178270038548</v>
      </c>
      <c r="AC33" s="109">
        <v>3.2066116978050201</v>
      </c>
      <c r="AD33" s="111">
        <f>(AC33*F33)/$F162</f>
        <v>0.38974760085637772</v>
      </c>
      <c r="AE33" s="109">
        <v>6.2939999999999996</v>
      </c>
      <c r="AF33" s="111">
        <f>(AE33*F33)/$F162</f>
        <v>0.7650041947608468</v>
      </c>
      <c r="AG33" s="109">
        <v>777</v>
      </c>
      <c r="AH33" s="110">
        <f>(AG33*F33)/$F162</f>
        <v>94.440460649694614</v>
      </c>
      <c r="AI33" s="112">
        <v>42.9</v>
      </c>
      <c r="AJ33" s="106">
        <f>(AI33*F33)/$F162</f>
        <v>5.214280259809394</v>
      </c>
      <c r="AK33" s="109">
        <v>97.034851074218807</v>
      </c>
      <c r="AL33" s="111">
        <f>(AK33*F33)/$F162</f>
        <v>11.794100430532483</v>
      </c>
      <c r="AM33" s="98" t="s">
        <v>354</v>
      </c>
      <c r="AN33" s="102"/>
      <c r="AO33" s="98" t="s">
        <v>354</v>
      </c>
      <c r="AP33" s="102"/>
    </row>
    <row r="34" spans="1:42" s="98" customFormat="1" ht="28.8" x14ac:dyDescent="0.3">
      <c r="A34" s="107" t="s">
        <v>353</v>
      </c>
      <c r="B34" s="108">
        <v>2012</v>
      </c>
      <c r="C34" s="115">
        <v>791331026</v>
      </c>
      <c r="D34" s="115">
        <v>583431727</v>
      </c>
      <c r="E34" s="105">
        <v>5300000</v>
      </c>
      <c r="F34" s="105">
        <v>5300000</v>
      </c>
      <c r="G34" s="105">
        <v>509290</v>
      </c>
      <c r="H34" s="105">
        <v>2669069</v>
      </c>
      <c r="I34" s="109">
        <v>0.84196001291275002</v>
      </c>
      <c r="J34" s="110">
        <f>(I34*F34)/$F163</f>
        <v>7.0696880207244184E-2</v>
      </c>
      <c r="K34" s="109">
        <v>57.854073170731716</v>
      </c>
      <c r="L34" s="110">
        <f t="shared" ref="L34:L36" si="61">(K34*F34)/$F163</f>
        <v>4.857834597515744</v>
      </c>
      <c r="M34" s="109">
        <v>108.5</v>
      </c>
      <c r="N34" s="110">
        <f t="shared" ref="N34:N37" si="62">(M34*F34)/$F163</f>
        <v>9.1104225673967694</v>
      </c>
      <c r="O34" s="109">
        <v>72</v>
      </c>
      <c r="P34" s="110">
        <f t="shared" ref="P34:P37" si="63">(O34*F34)/$F163</f>
        <v>6.0456260355075333</v>
      </c>
      <c r="Q34" s="109">
        <v>27.6</v>
      </c>
      <c r="R34" s="110">
        <f t="shared" ref="R34:R37" si="64">(Q34*F34)/$F163</f>
        <v>2.3174899802778879</v>
      </c>
      <c r="S34" s="109">
        <v>51.4</v>
      </c>
      <c r="T34" s="110">
        <f t="shared" ref="T34:T37" si="65">(S34*F34)/$F163</f>
        <v>4.3159052531262114</v>
      </c>
      <c r="U34" s="109">
        <v>7.1578596279686622</v>
      </c>
      <c r="V34" s="111">
        <f t="shared" ref="V34:V36" si="66">(U34*F34)/$F163</f>
        <v>0.60102420174105009</v>
      </c>
      <c r="W34" s="109">
        <v>8.1999998092651403</v>
      </c>
      <c r="X34" s="111">
        <f t="shared" ref="X34:X36" si="67">(W34*F34)/$F163</f>
        <v>0.68852961580625194</v>
      </c>
      <c r="Y34" s="109">
        <v>67.758697509765597</v>
      </c>
      <c r="Z34" s="110">
        <f t="shared" ref="Z34:Z35" si="68">(Y34*F34)/$F163</f>
        <v>5.6894964694044212</v>
      </c>
      <c r="AA34" s="109">
        <v>31.005562294611941</v>
      </c>
      <c r="AB34" s="111">
        <f t="shared" ref="AB34:AB37" si="69">(AA34*F34)/$F163</f>
        <v>2.603444925748009</v>
      </c>
      <c r="AC34" s="109">
        <v>3.1854222588235999</v>
      </c>
      <c r="AD34" s="111">
        <f t="shared" ref="AD34:AD37" si="70">(AC34*F34)/$F163</f>
        <v>0.26747044086151628</v>
      </c>
      <c r="AE34" s="109">
        <v>6.1989999999999998</v>
      </c>
      <c r="AF34" s="111">
        <f t="shared" ref="AF34:AF36" si="71">(AE34*F34)/$F163</f>
        <v>0.52051160825154441</v>
      </c>
      <c r="AG34" s="109">
        <v>771</v>
      </c>
      <c r="AH34" s="110">
        <f t="shared" ref="AH34:AH37" si="72">(AG34*F34)/$F163</f>
        <v>64.738578796893165</v>
      </c>
      <c r="AI34" s="112">
        <v>43</v>
      </c>
      <c r="AJ34" s="106">
        <f t="shared" ref="AJ34:AJ37" si="73">(AI34*F34)/$F163</f>
        <v>3.6105822156503322</v>
      </c>
      <c r="AK34" s="109">
        <v>101.45938110351599</v>
      </c>
      <c r="AL34" s="111">
        <f t="shared" ref="AL34:AL36" si="74">(AK34*F34)/$F163</f>
        <v>8.5192427214707962</v>
      </c>
      <c r="AM34" s="98" t="s">
        <v>354</v>
      </c>
      <c r="AN34" s="102"/>
      <c r="AO34" s="98" t="s">
        <v>354</v>
      </c>
      <c r="AP34" s="102"/>
    </row>
    <row r="35" spans="1:42" s="98" customFormat="1" ht="28.8" x14ac:dyDescent="0.3">
      <c r="A35" s="107" t="s">
        <v>353</v>
      </c>
      <c r="B35" s="108">
        <v>2013</v>
      </c>
      <c r="C35" s="115">
        <v>892643970</v>
      </c>
      <c r="D35" s="115">
        <v>629381833</v>
      </c>
      <c r="E35" s="105">
        <v>14700000</v>
      </c>
      <c r="F35" s="118">
        <v>14700000</v>
      </c>
      <c r="G35" s="105">
        <v>499499</v>
      </c>
      <c r="H35" s="105">
        <v>2963799</v>
      </c>
      <c r="I35" s="109" t="s">
        <v>349</v>
      </c>
      <c r="J35" s="109"/>
      <c r="K35" s="109">
        <v>58.271926829268295</v>
      </c>
      <c r="L35" s="110">
        <f t="shared" si="61"/>
        <v>9.7062736489489332</v>
      </c>
      <c r="M35" s="109">
        <v>104.8</v>
      </c>
      <c r="N35" s="110">
        <f t="shared" si="62"/>
        <v>17.456389959271597</v>
      </c>
      <c r="O35" s="109">
        <v>76</v>
      </c>
      <c r="P35" s="110">
        <f t="shared" si="63"/>
        <v>12.659214092601539</v>
      </c>
      <c r="Q35" s="109">
        <v>27.9</v>
      </c>
      <c r="R35" s="110">
        <f t="shared" si="64"/>
        <v>4.6472641208366179</v>
      </c>
      <c r="S35" s="109">
        <v>51.8</v>
      </c>
      <c r="T35" s="110">
        <f t="shared" si="65"/>
        <v>8.628253815746838</v>
      </c>
      <c r="U35" s="109">
        <v>8.5035033166819431</v>
      </c>
      <c r="V35" s="111">
        <f t="shared" si="66"/>
        <v>1.4164166976713684</v>
      </c>
      <c r="W35" s="109">
        <v>8.1999998092651403</v>
      </c>
      <c r="X35" s="111">
        <f t="shared" si="67"/>
        <v>1.3658625413786738</v>
      </c>
      <c r="Y35" s="109">
        <v>66.767486572265597</v>
      </c>
      <c r="Z35" s="110">
        <f t="shared" si="68"/>
        <v>11.121367196621167</v>
      </c>
      <c r="AA35" s="109">
        <v>32.003202840696062</v>
      </c>
      <c r="AB35" s="111">
        <f t="shared" si="69"/>
        <v>5.3307289001226996</v>
      </c>
      <c r="AC35" s="109">
        <v>3.1669369314767799</v>
      </c>
      <c r="AD35" s="111">
        <f t="shared" si="70"/>
        <v>0.52751227149119906</v>
      </c>
      <c r="AE35" s="109">
        <v>6.1029999999999998</v>
      </c>
      <c r="AF35" s="111">
        <f t="shared" si="71"/>
        <v>1.0165682053571998</v>
      </c>
      <c r="AG35" s="109">
        <v>746</v>
      </c>
      <c r="AH35" s="110">
        <f t="shared" si="72"/>
        <v>124.260180435273</v>
      </c>
      <c r="AI35" s="112">
        <v>43.1</v>
      </c>
      <c r="AJ35" s="106">
        <f t="shared" si="73"/>
        <v>7.1791069393569256</v>
      </c>
      <c r="AK35" s="109">
        <v>102.902587890625</v>
      </c>
      <c r="AL35" s="111">
        <f t="shared" si="74"/>
        <v>17.140340668291692</v>
      </c>
      <c r="AM35" s="98" t="s">
        <v>354</v>
      </c>
      <c r="AN35" s="102"/>
      <c r="AO35" s="98" t="s">
        <v>354</v>
      </c>
      <c r="AP35" s="102"/>
    </row>
    <row r="36" spans="1:42" s="98" customFormat="1" ht="28.8" x14ac:dyDescent="0.3">
      <c r="A36" s="107" t="s">
        <v>353</v>
      </c>
      <c r="B36" s="108">
        <v>2014</v>
      </c>
      <c r="C36" s="115">
        <v>832097250</v>
      </c>
      <c r="D36" s="115">
        <v>383051153</v>
      </c>
      <c r="E36" s="105">
        <v>4800000</v>
      </c>
      <c r="F36" s="118">
        <v>6400000</v>
      </c>
      <c r="G36" s="105">
        <v>516734</v>
      </c>
      <c r="H36" s="118">
        <v>2857400</v>
      </c>
      <c r="I36" s="109" t="s">
        <v>349</v>
      </c>
      <c r="J36" s="109"/>
      <c r="K36" s="109">
        <v>58.659195121951228</v>
      </c>
      <c r="L36" s="110">
        <f t="shared" si="61"/>
        <v>2.9791544552568414</v>
      </c>
      <c r="M36" s="109">
        <v>101.7</v>
      </c>
      <c r="N36" s="110">
        <f t="shared" si="62"/>
        <v>5.1650897607737667</v>
      </c>
      <c r="O36" s="109">
        <v>77</v>
      </c>
      <c r="P36" s="110">
        <f t="shared" si="63"/>
        <v>3.9106382652859395</v>
      </c>
      <c r="Q36" s="109">
        <v>28.3</v>
      </c>
      <c r="R36" s="110">
        <f t="shared" si="64"/>
        <v>1.4372865312674297</v>
      </c>
      <c r="S36" s="109">
        <v>52.1</v>
      </c>
      <c r="T36" s="110">
        <f t="shared" si="65"/>
        <v>2.6460292678103565</v>
      </c>
      <c r="U36" s="109">
        <v>8.9694794837704706</v>
      </c>
      <c r="V36" s="111">
        <f t="shared" si="66"/>
        <v>0.45553752842766204</v>
      </c>
      <c r="W36" s="109">
        <v>8</v>
      </c>
      <c r="X36" s="111">
        <f t="shared" si="67"/>
        <v>0.40630007951022745</v>
      </c>
      <c r="Y36" s="109" t="s">
        <v>349</v>
      </c>
      <c r="Z36" s="109"/>
      <c r="AA36" s="109">
        <v>33.028398138550095</v>
      </c>
      <c r="AB36" s="111">
        <f t="shared" si="69"/>
        <v>1.6774300987235442</v>
      </c>
      <c r="AC36" s="109">
        <v>3.1531754496017901</v>
      </c>
      <c r="AD36" s="111">
        <f t="shared" si="70"/>
        <v>0.16014192948536307</v>
      </c>
      <c r="AE36" s="109">
        <v>6.0060000000000002</v>
      </c>
      <c r="AF36" s="111">
        <f t="shared" si="71"/>
        <v>0.3050297846923033</v>
      </c>
      <c r="AG36" s="109">
        <v>717</v>
      </c>
      <c r="AH36" s="110">
        <f t="shared" si="72"/>
        <v>36.414644626104135</v>
      </c>
      <c r="AI36" s="112">
        <v>44</v>
      </c>
      <c r="AJ36" s="106">
        <f t="shared" si="73"/>
        <v>2.234650437306251</v>
      </c>
      <c r="AK36" s="109">
        <v>106.973091125488</v>
      </c>
      <c r="AL36" s="111">
        <f t="shared" si="74"/>
        <v>5.4328969287175726</v>
      </c>
      <c r="AM36" s="98" t="s">
        <v>354</v>
      </c>
      <c r="AN36" s="102"/>
      <c r="AO36" s="98" t="s">
        <v>354</v>
      </c>
      <c r="AP36" s="102"/>
    </row>
    <row r="37" spans="1:42" s="98" customFormat="1" ht="28.8" x14ac:dyDescent="0.3">
      <c r="A37" s="107" t="s">
        <v>353</v>
      </c>
      <c r="B37" s="108">
        <v>2015</v>
      </c>
      <c r="C37" s="118">
        <v>692000000</v>
      </c>
      <c r="D37" s="118">
        <v>440941179</v>
      </c>
      <c r="E37" s="105">
        <v>5200000</v>
      </c>
      <c r="F37" s="105">
        <v>7000000</v>
      </c>
      <c r="G37" s="109">
        <v>383085</v>
      </c>
      <c r="H37" s="109">
        <v>1500000</v>
      </c>
      <c r="I37" s="109">
        <v>0.87865000963211104</v>
      </c>
      <c r="J37" s="110">
        <f>(I37*F37)/$F166</f>
        <v>4.9313277154242871E-2</v>
      </c>
      <c r="K37" s="109" t="s">
        <v>349</v>
      </c>
      <c r="L37" s="109"/>
      <c r="M37" s="109">
        <v>98.3</v>
      </c>
      <c r="N37" s="110">
        <f t="shared" si="62"/>
        <v>5.5169806989380348</v>
      </c>
      <c r="O37" s="109">
        <v>79</v>
      </c>
      <c r="P37" s="110">
        <f t="shared" si="63"/>
        <v>4.4337891680173422</v>
      </c>
      <c r="Q37" s="109">
        <v>28.7</v>
      </c>
      <c r="R37" s="110">
        <f t="shared" si="64"/>
        <v>1.610756318001237</v>
      </c>
      <c r="S37" s="109">
        <v>52.4</v>
      </c>
      <c r="T37" s="110">
        <f t="shared" si="65"/>
        <v>2.9408930684064396</v>
      </c>
      <c r="U37" s="109">
        <v>6.916187810382894</v>
      </c>
      <c r="V37" s="111">
        <f>(U37*F37)/$F166</f>
        <v>0.38816352655252223</v>
      </c>
      <c r="W37" s="109" t="s">
        <v>349</v>
      </c>
      <c r="X37" s="111"/>
      <c r="Y37" s="109" t="s">
        <v>349</v>
      </c>
      <c r="Z37" s="109"/>
      <c r="AA37" s="109">
        <v>34.082536335766747</v>
      </c>
      <c r="AB37" s="111">
        <f t="shared" si="69"/>
        <v>1.9128453218237984</v>
      </c>
      <c r="AC37" s="109">
        <v>3.1417381130762201</v>
      </c>
      <c r="AD37" s="111">
        <f t="shared" si="70"/>
        <v>0.17632663815828592</v>
      </c>
      <c r="AE37" s="109" t="s">
        <v>349</v>
      </c>
      <c r="AF37" s="111"/>
      <c r="AG37" s="109">
        <v>693</v>
      </c>
      <c r="AH37" s="110">
        <f t="shared" si="72"/>
        <v>38.893872068810353</v>
      </c>
      <c r="AI37" s="112">
        <v>44.9</v>
      </c>
      <c r="AJ37" s="106">
        <f t="shared" si="73"/>
        <v>2.5199637170123883</v>
      </c>
      <c r="AK37" s="109" t="s">
        <v>349</v>
      </c>
      <c r="AL37" s="111"/>
      <c r="AM37" s="98" t="s">
        <v>354</v>
      </c>
      <c r="AN37" s="102"/>
      <c r="AO37" s="98" t="s">
        <v>354</v>
      </c>
      <c r="AP37" s="102"/>
    </row>
    <row r="38" spans="1:42" s="98" customFormat="1" ht="15.6" x14ac:dyDescent="0.3">
      <c r="A38" s="107"/>
      <c r="B38" s="108"/>
      <c r="C38" s="118"/>
      <c r="D38" s="118"/>
      <c r="E38" s="105"/>
      <c r="F38" s="105"/>
      <c r="G38" s="109"/>
      <c r="H38" s="109"/>
      <c r="U38" s="132"/>
      <c r="V38" s="114"/>
      <c r="X38" s="102"/>
      <c r="AB38" s="102"/>
      <c r="AD38" s="102"/>
      <c r="AE38" s="104"/>
      <c r="AF38" s="102"/>
      <c r="AI38" s="112"/>
      <c r="AJ38" s="106"/>
      <c r="AL38" s="102"/>
      <c r="AN38" s="102"/>
      <c r="AP38" s="102"/>
    </row>
    <row r="39" spans="1:42" s="98" customFormat="1" ht="15.6" x14ac:dyDescent="0.3">
      <c r="A39" s="107" t="s">
        <v>100</v>
      </c>
      <c r="B39" s="108">
        <v>2011</v>
      </c>
      <c r="C39" s="123">
        <v>33264338</v>
      </c>
      <c r="D39" s="123">
        <v>19370114</v>
      </c>
      <c r="E39" s="105">
        <v>120000</v>
      </c>
      <c r="F39" s="105">
        <f t="shared" si="44"/>
        <v>120000</v>
      </c>
      <c r="G39" s="105">
        <v>602</v>
      </c>
      <c r="H39" s="105"/>
      <c r="I39" s="109" t="s">
        <v>349</v>
      </c>
      <c r="J39" s="109"/>
      <c r="K39" s="109">
        <v>60.85056097560976</v>
      </c>
      <c r="L39" s="110">
        <f>(K39*F39)/$F162</f>
        <v>0.11833729748939854</v>
      </c>
      <c r="M39" s="109">
        <v>73.900000000000006</v>
      </c>
      <c r="N39" s="110">
        <f>(M39*F39)/$F162</f>
        <v>0.1437148013799214</v>
      </c>
      <c r="O39" s="109">
        <v>84</v>
      </c>
      <c r="P39" s="110">
        <f>(O39*F39)/$F162</f>
        <v>0.16335647247514745</v>
      </c>
      <c r="Q39" s="109">
        <v>47.3</v>
      </c>
      <c r="R39" s="110">
        <f>(Q39*F39)/$F162</f>
        <v>9.1985251762791362E-2</v>
      </c>
      <c r="S39" s="109">
        <v>89.9</v>
      </c>
      <c r="T39" s="110">
        <f>(S39*F39)/$F162</f>
        <v>0.17483031994661613</v>
      </c>
      <c r="U39" s="109">
        <v>4.4675145260249423</v>
      </c>
      <c r="V39" s="111">
        <f>(U39*F39)/$F162</f>
        <v>8.6880644488442245E-3</v>
      </c>
      <c r="W39" s="109" t="s">
        <v>349</v>
      </c>
      <c r="X39" s="111"/>
      <c r="Y39" s="109">
        <v>50.6633911132813</v>
      </c>
      <c r="Z39" s="110">
        <f>(Y39*F39)/$F162</f>
        <v>9.8526105427313881E-2</v>
      </c>
      <c r="AA39" s="109">
        <v>36.315875754961176</v>
      </c>
      <c r="AB39" s="111">
        <f>(AA39*F39)/$F162</f>
        <v>7.062420664495464E-2</v>
      </c>
      <c r="AC39" s="109">
        <v>1.31533328775904</v>
      </c>
      <c r="AD39" s="111">
        <f>(AC39*F39)/$F162</f>
        <v>2.5579548335411292E-3</v>
      </c>
      <c r="AE39" s="109">
        <v>3.4060000000000001</v>
      </c>
      <c r="AF39" s="111">
        <f>(AE39*F39)/$F162</f>
        <v>6.6237160148851452E-3</v>
      </c>
      <c r="AG39" s="109">
        <v>266</v>
      </c>
      <c r="AH39" s="110">
        <f>(AG39*F39)/$F162</f>
        <v>0.51729549617130022</v>
      </c>
      <c r="AI39" s="112">
        <v>37.4</v>
      </c>
      <c r="AJ39" s="106">
        <f>(AI39*F39)/$F162</f>
        <v>7.273252464964898E-2</v>
      </c>
      <c r="AK39" s="109">
        <v>65.511650085449205</v>
      </c>
      <c r="AL39" s="111">
        <f>(AK39*F39)/$F162</f>
        <v>0.12740181028553779</v>
      </c>
      <c r="AM39" s="109">
        <v>0.2</v>
      </c>
      <c r="AN39" s="111">
        <f>(AM39*F39)/$F162</f>
        <v>3.8894398208368439E-4</v>
      </c>
      <c r="AO39" s="109">
        <v>22</v>
      </c>
      <c r="AP39" s="102">
        <f>(AO39*F39)/$F162</f>
        <v>4.2783838029205282E-2</v>
      </c>
    </row>
    <row r="40" spans="1:42" s="98" customFormat="1" ht="15.6" x14ac:dyDescent="0.3">
      <c r="A40" s="107" t="s">
        <v>100</v>
      </c>
      <c r="B40" s="108">
        <v>2012</v>
      </c>
      <c r="C40" s="115">
        <v>79310556</v>
      </c>
      <c r="D40" s="115">
        <v>40222828</v>
      </c>
      <c r="E40" s="105">
        <v>200000</v>
      </c>
      <c r="F40" s="105">
        <v>200000</v>
      </c>
      <c r="G40" s="105">
        <v>616</v>
      </c>
      <c r="H40" s="105"/>
      <c r="I40" s="109" t="s">
        <v>349</v>
      </c>
      <c r="J40" s="109"/>
      <c r="K40" s="109">
        <v>61.295975609756113</v>
      </c>
      <c r="L40" s="110">
        <f t="shared" ref="L40:L42" si="75">(K40*F40)/$F163</f>
        <v>0.19422041195921189</v>
      </c>
      <c r="M40" s="109">
        <v>71.7</v>
      </c>
      <c r="N40" s="110">
        <f t="shared" ref="N40:N43" si="76">(M40*F40)/$F163</f>
        <v>0.22718626139721707</v>
      </c>
      <c r="O40" s="109">
        <v>83</v>
      </c>
      <c r="P40" s="110">
        <f t="shared" ref="P40:P43" si="77">(O40*F40)/$F163</f>
        <v>0.26299106967878683</v>
      </c>
      <c r="Q40" s="109">
        <v>47.3</v>
      </c>
      <c r="R40" s="110">
        <f t="shared" ref="R40:R43" si="78">(Q40*F40)/$F163</f>
        <v>0.14987322404586284</v>
      </c>
      <c r="S40" s="109">
        <v>89.9</v>
      </c>
      <c r="T40" s="110">
        <f t="shared" ref="T40:T43" si="79">(S40*F40)/$F163</f>
        <v>0.28485418270027635</v>
      </c>
      <c r="U40" s="109">
        <v>4.8423795725481824</v>
      </c>
      <c r="V40" s="111">
        <f t="shared" ref="V40:V42" si="80">(U40*F40)/$F163</f>
        <v>1.5343404621387386E-2</v>
      </c>
      <c r="W40" s="109" t="s">
        <v>349</v>
      </c>
      <c r="X40" s="111"/>
      <c r="Y40" s="109" t="s">
        <v>349</v>
      </c>
      <c r="Z40" s="110"/>
      <c r="AA40" s="109">
        <v>36.801941328731665</v>
      </c>
      <c r="AB40" s="111">
        <f t="shared" ref="AB40:AB43" si="81">(AA40*F40)/$F163</f>
        <v>0.11660942067830234</v>
      </c>
      <c r="AC40" s="109">
        <v>1.32956029983194</v>
      </c>
      <c r="AD40" s="111">
        <f t="shared" ref="AD40:AD43" si="82">(AC40*F40)/$F163</f>
        <v>4.21280102958133E-3</v>
      </c>
      <c r="AE40" s="109">
        <v>3.3319999999999999</v>
      </c>
      <c r="AF40" s="111">
        <f t="shared" ref="AF40:AF42" si="83">(AE40*F40)/$F163</f>
        <v>1.0557665592406238E-2</v>
      </c>
      <c r="AG40" s="109">
        <v>257</v>
      </c>
      <c r="AH40" s="110">
        <f t="shared" ref="AH40:AH43" si="84">(AG40*F40)/$F163</f>
        <v>0.8143217458728701</v>
      </c>
      <c r="AI40" s="112">
        <v>38.6</v>
      </c>
      <c r="AJ40" s="106">
        <f t="shared" ref="AJ40:AJ43" si="85">(AI40*F40)/$F163</f>
        <v>0.1223066902361587</v>
      </c>
      <c r="AK40" s="109">
        <v>67.9332275390625</v>
      </c>
      <c r="AL40" s="111">
        <f t="shared" ref="AL40:AL43" si="86">(AK40*F40)/$F163</f>
        <v>0.21525099008711404</v>
      </c>
      <c r="AM40" s="109">
        <v>0.2</v>
      </c>
      <c r="AN40" s="111">
        <f t="shared" ref="AN40:AN43" si="87">(AM40*F40)/$F163</f>
        <v>6.3371342091273939E-4</v>
      </c>
      <c r="AO40" s="109">
        <v>20.5</v>
      </c>
      <c r="AP40" s="102">
        <f t="shared" ref="AP40:AP43" si="88">(AO40*F40)/$F163</f>
        <v>6.4955625643555781E-2</v>
      </c>
    </row>
    <row r="41" spans="1:42" s="98" customFormat="1" ht="15.6" x14ac:dyDescent="0.3">
      <c r="A41" s="107" t="s">
        <v>100</v>
      </c>
      <c r="B41" s="108">
        <v>2013</v>
      </c>
      <c r="C41" s="115">
        <v>69982984</v>
      </c>
      <c r="D41" s="115">
        <v>24753575</v>
      </c>
      <c r="E41" s="105">
        <v>300000</v>
      </c>
      <c r="F41" s="118">
        <v>300000</v>
      </c>
      <c r="G41" s="105">
        <v>762</v>
      </c>
      <c r="H41" s="105"/>
      <c r="I41" s="109" t="s">
        <v>349</v>
      </c>
      <c r="J41" s="109"/>
      <c r="K41" s="109">
        <v>61.686463414634154</v>
      </c>
      <c r="L41" s="110">
        <f t="shared" si="75"/>
        <v>0.20969445407660739</v>
      </c>
      <c r="M41" s="109">
        <v>69.5</v>
      </c>
      <c r="N41" s="110">
        <f t="shared" si="76"/>
        <v>0.2362554724585948</v>
      </c>
      <c r="O41" s="109">
        <v>80</v>
      </c>
      <c r="P41" s="110">
        <f t="shared" si="77"/>
        <v>0.27194874527608032</v>
      </c>
      <c r="Q41" s="109">
        <v>47.3</v>
      </c>
      <c r="R41" s="110">
        <f t="shared" si="78"/>
        <v>0.16078969564448251</v>
      </c>
      <c r="S41" s="109">
        <v>89.9</v>
      </c>
      <c r="T41" s="110">
        <f t="shared" si="79"/>
        <v>0.30560240250399529</v>
      </c>
      <c r="U41" s="109">
        <v>4.9999072545491714</v>
      </c>
      <c r="V41" s="111">
        <f t="shared" si="80"/>
        <v>1.6996481304642735E-2</v>
      </c>
      <c r="W41" s="109" t="s">
        <v>349</v>
      </c>
      <c r="X41" s="111"/>
      <c r="Y41" s="109">
        <v>50.232429504394503</v>
      </c>
      <c r="Z41" s="110">
        <f t="shared" ref="Z41:Z43" si="89">(Y41*F41)/$F164</f>
        <v>0.17075807719861552</v>
      </c>
      <c r="AA41" s="109">
        <v>37.297411561691113</v>
      </c>
      <c r="AB41" s="111">
        <f t="shared" si="81"/>
        <v>0.12678730345309339</v>
      </c>
      <c r="AC41" s="109">
        <v>1.3373331831280399</v>
      </c>
      <c r="AD41" s="111">
        <f t="shared" si="82"/>
        <v>4.5460760145967132E-3</v>
      </c>
      <c r="AE41" s="109">
        <v>3.262</v>
      </c>
      <c r="AF41" s="111">
        <f t="shared" si="83"/>
        <v>1.1088710088632176E-2</v>
      </c>
      <c r="AG41" s="109">
        <v>243</v>
      </c>
      <c r="AH41" s="110">
        <f t="shared" si="84"/>
        <v>0.826044313776094</v>
      </c>
      <c r="AI41" s="112">
        <v>40.299999999999997</v>
      </c>
      <c r="AJ41" s="106">
        <f t="shared" si="85"/>
        <v>0.13699418043282546</v>
      </c>
      <c r="AK41" s="109">
        <v>67.278213500976605</v>
      </c>
      <c r="AL41" s="111">
        <f t="shared" si="86"/>
        <v>0.22870282182508542</v>
      </c>
      <c r="AM41" s="109">
        <v>0.2</v>
      </c>
      <c r="AN41" s="111">
        <f t="shared" si="87"/>
        <v>6.7987186319020082E-4</v>
      </c>
      <c r="AO41" s="109">
        <v>18.899999999999999</v>
      </c>
      <c r="AP41" s="102">
        <f t="shared" si="88"/>
        <v>6.4247891071473981E-2</v>
      </c>
    </row>
    <row r="42" spans="1:42" s="98" customFormat="1" ht="15.6" x14ac:dyDescent="0.3">
      <c r="A42" s="107" t="s">
        <v>100</v>
      </c>
      <c r="B42" s="108">
        <v>2014</v>
      </c>
      <c r="C42" s="115">
        <v>74085087</v>
      </c>
      <c r="D42" s="115">
        <v>20963729</v>
      </c>
      <c r="E42" s="105">
        <v>250000</v>
      </c>
      <c r="F42" s="118">
        <v>300000</v>
      </c>
      <c r="G42" s="105">
        <v>860</v>
      </c>
      <c r="H42" s="118"/>
      <c r="I42" s="109" t="s">
        <v>349</v>
      </c>
      <c r="J42" s="109"/>
      <c r="K42" s="109">
        <v>62.015512195121957</v>
      </c>
      <c r="L42" s="110">
        <f t="shared" si="75"/>
        <v>0.14763813009225898</v>
      </c>
      <c r="M42" s="109">
        <v>67.400000000000006</v>
      </c>
      <c r="N42" s="110">
        <f t="shared" si="76"/>
        <v>0.1604567892128281</v>
      </c>
      <c r="O42" s="109">
        <v>71</v>
      </c>
      <c r="P42" s="110">
        <f t="shared" si="77"/>
        <v>0.16902718151499699</v>
      </c>
      <c r="Q42" s="109">
        <v>47.4</v>
      </c>
      <c r="R42" s="110">
        <f t="shared" si="78"/>
        <v>0.11284349864522333</v>
      </c>
      <c r="S42" s="109">
        <v>90</v>
      </c>
      <c r="T42" s="110">
        <f t="shared" si="79"/>
        <v>0.21425980755422153</v>
      </c>
      <c r="U42" s="109">
        <v>6.000194323973389</v>
      </c>
      <c r="V42" s="111">
        <f t="shared" si="80"/>
        <v>1.4284449790471896E-2</v>
      </c>
      <c r="W42" s="109" t="s">
        <v>349</v>
      </c>
      <c r="X42" s="111"/>
      <c r="Y42" s="109">
        <v>58.940929412841797</v>
      </c>
      <c r="Z42" s="110">
        <f t="shared" si="89"/>
        <v>0.14031857992291599</v>
      </c>
      <c r="AA42" s="109">
        <v>37.798705780845559</v>
      </c>
      <c r="AB42" s="111">
        <f t="shared" si="81"/>
        <v>8.9986038071140112E-2</v>
      </c>
      <c r="AC42" s="109">
        <v>1.33509343245264</v>
      </c>
      <c r="AD42" s="111">
        <f t="shared" si="82"/>
        <v>3.1784095767134189E-3</v>
      </c>
      <c r="AE42" s="109">
        <v>3.1949999999999998</v>
      </c>
      <c r="AF42" s="111">
        <f t="shared" si="83"/>
        <v>7.6062231681748643E-3</v>
      </c>
      <c r="AG42" s="109">
        <v>237</v>
      </c>
      <c r="AH42" s="110">
        <f t="shared" si="84"/>
        <v>0.5642174932261167</v>
      </c>
      <c r="AI42" s="112">
        <v>42</v>
      </c>
      <c r="AJ42" s="106">
        <f t="shared" si="85"/>
        <v>9.9987910191970036E-2</v>
      </c>
      <c r="AK42" s="109">
        <v>67.954566955566406</v>
      </c>
      <c r="AL42" s="111">
        <f t="shared" si="86"/>
        <v>0.16177702709255687</v>
      </c>
      <c r="AM42" s="109">
        <v>0.2</v>
      </c>
      <c r="AN42" s="111">
        <f t="shared" si="87"/>
        <v>4.7613290567604782E-4</v>
      </c>
      <c r="AO42" s="109">
        <v>17.3</v>
      </c>
      <c r="AP42" s="102">
        <f t="shared" si="88"/>
        <v>4.1185496340978137E-2</v>
      </c>
    </row>
    <row r="43" spans="1:42" s="98" customFormat="1" ht="15.6" x14ac:dyDescent="0.3">
      <c r="A43" s="107" t="s">
        <v>100</v>
      </c>
      <c r="B43" s="108">
        <v>2015</v>
      </c>
      <c r="C43" s="118">
        <v>82001876</v>
      </c>
      <c r="D43" s="118">
        <v>17318831</v>
      </c>
      <c r="E43" s="105">
        <v>273650</v>
      </c>
      <c r="F43" s="105">
        <v>300000</v>
      </c>
      <c r="G43" s="109">
        <v>19359</v>
      </c>
      <c r="H43" s="118"/>
      <c r="I43" s="109" t="s">
        <v>349</v>
      </c>
      <c r="J43" s="109"/>
      <c r="K43" s="109" t="s">
        <v>349</v>
      </c>
      <c r="L43" s="109"/>
      <c r="M43" s="109">
        <v>65.3</v>
      </c>
      <c r="N43" s="110">
        <f t="shared" si="76"/>
        <v>0.15706678083446607</v>
      </c>
      <c r="O43" s="109">
        <v>74</v>
      </c>
      <c r="P43" s="110">
        <f t="shared" si="77"/>
        <v>0.17799298287519891</v>
      </c>
      <c r="Q43" s="109">
        <v>47.4</v>
      </c>
      <c r="R43" s="110">
        <f t="shared" si="78"/>
        <v>0.11401172146330309</v>
      </c>
      <c r="S43" s="109">
        <v>90</v>
      </c>
      <c r="T43" s="110">
        <f t="shared" si="79"/>
        <v>0.21647795214551219</v>
      </c>
      <c r="U43" s="109" t="s">
        <v>349</v>
      </c>
      <c r="V43" s="111"/>
      <c r="W43" s="109" t="s">
        <v>349</v>
      </c>
      <c r="X43" s="111"/>
      <c r="Y43" s="109">
        <v>63.660140991210902</v>
      </c>
      <c r="Z43" s="110">
        <f t="shared" si="89"/>
        <v>0.15312241061191012</v>
      </c>
      <c r="AA43" s="109">
        <v>38.302890422778255</v>
      </c>
      <c r="AB43" s="111">
        <f t="shared" si="81"/>
        <v>9.2130347555299863E-2</v>
      </c>
      <c r="AC43" s="109">
        <v>1.32504978592758</v>
      </c>
      <c r="AD43" s="111">
        <f t="shared" si="82"/>
        <v>3.1871562683161315E-3</v>
      </c>
      <c r="AE43" s="109" t="s">
        <v>349</v>
      </c>
      <c r="AF43" s="111"/>
      <c r="AG43" s="109">
        <v>229</v>
      </c>
      <c r="AH43" s="110">
        <f t="shared" si="84"/>
        <v>0.55081612268135882</v>
      </c>
      <c r="AI43" s="112">
        <v>43.6</v>
      </c>
      <c r="AJ43" s="106">
        <f t="shared" si="85"/>
        <v>0.10487154126160368</v>
      </c>
      <c r="AK43" s="109">
        <v>66.263092041015597</v>
      </c>
      <c r="AL43" s="111">
        <f t="shared" si="86"/>
        <v>0.15938331630965161</v>
      </c>
      <c r="AM43" s="109">
        <v>0.1</v>
      </c>
      <c r="AN43" s="111">
        <f t="shared" si="87"/>
        <v>2.4053105793945799E-4</v>
      </c>
      <c r="AO43" s="109">
        <v>15.9</v>
      </c>
      <c r="AP43" s="102">
        <f t="shared" si="88"/>
        <v>3.8244438212373819E-2</v>
      </c>
    </row>
    <row r="44" spans="1:42" s="98" customFormat="1" ht="15.6" x14ac:dyDescent="0.3">
      <c r="A44" s="107"/>
      <c r="B44" s="108"/>
      <c r="C44" s="118"/>
      <c r="D44" s="118"/>
      <c r="E44" s="105"/>
      <c r="F44" s="105"/>
      <c r="G44" s="109"/>
      <c r="H44" s="118"/>
      <c r="I44" s="105"/>
      <c r="J44" s="105"/>
      <c r="K44" s="105"/>
      <c r="L44" s="105"/>
      <c r="M44" s="105"/>
      <c r="N44" s="105"/>
      <c r="O44" s="105"/>
      <c r="P44" s="105"/>
      <c r="Q44" s="115"/>
      <c r="R44" s="115"/>
      <c r="S44" s="115"/>
      <c r="T44" s="115"/>
      <c r="U44" s="105"/>
      <c r="V44" s="114"/>
      <c r="W44" s="118"/>
      <c r="X44" s="114"/>
      <c r="Y44" s="105"/>
      <c r="Z44" s="105"/>
      <c r="AA44" s="105"/>
      <c r="AB44" s="114"/>
      <c r="AC44" s="118"/>
      <c r="AD44" s="124"/>
      <c r="AE44" s="105"/>
      <c r="AF44" s="114"/>
      <c r="AG44" s="105"/>
      <c r="AH44" s="105"/>
      <c r="AI44" s="112"/>
      <c r="AJ44" s="113"/>
      <c r="AK44" s="105"/>
      <c r="AL44" s="114"/>
      <c r="AN44" s="102"/>
      <c r="AP44" s="102"/>
    </row>
    <row r="45" spans="1:42" s="98" customFormat="1" ht="15.6" x14ac:dyDescent="0.3">
      <c r="A45" s="107" t="s">
        <v>104</v>
      </c>
      <c r="B45" s="108">
        <v>2014</v>
      </c>
      <c r="C45" s="115">
        <v>18318686</v>
      </c>
      <c r="D45" s="115">
        <v>4386229</v>
      </c>
      <c r="E45" s="105">
        <v>245850</v>
      </c>
      <c r="F45" s="118">
        <v>289235</v>
      </c>
      <c r="G45" s="105">
        <v>5085</v>
      </c>
      <c r="H45" s="118"/>
      <c r="I45" s="109">
        <v>0.92360001802444502</v>
      </c>
      <c r="J45" s="110">
        <f>(I45*F45)/$F165</f>
        <v>2.1198821810180361E-3</v>
      </c>
      <c r="K45" s="109">
        <v>60.228439024390248</v>
      </c>
      <c r="L45" s="110">
        <f>(K45*F45)/$F165</f>
        <v>0.13823862298252679</v>
      </c>
      <c r="M45" s="109">
        <v>71.099999999999994</v>
      </c>
      <c r="N45" s="110">
        <f>(M45*F45)/$F165</f>
        <v>0.16319144665325586</v>
      </c>
      <c r="O45" s="109">
        <v>96</v>
      </c>
      <c r="P45" s="110">
        <f>(O45*F45)/$F165</f>
        <v>0.22034288155713871</v>
      </c>
      <c r="Q45" s="109">
        <v>58.8</v>
      </c>
      <c r="R45" s="110">
        <f>(Q45*F45)/$F165</f>
        <v>0.13496001495374746</v>
      </c>
      <c r="S45" s="109">
        <v>90.2</v>
      </c>
      <c r="T45" s="110">
        <f>(S45*F45)/$F165</f>
        <v>0.20703049912972823</v>
      </c>
      <c r="U45" s="109">
        <v>0.87746055068839723</v>
      </c>
      <c r="V45" s="111">
        <f>(U45*F45)/$F165</f>
        <v>2.0139811061603667E-3</v>
      </c>
      <c r="W45" s="109">
        <v>7</v>
      </c>
      <c r="X45" s="111">
        <f>(W45*F45)/$F165</f>
        <v>1.6066668446874696E-2</v>
      </c>
      <c r="Y45" s="109">
        <v>67.314712524414105</v>
      </c>
      <c r="Z45" s="110">
        <f>(Y45*F45)/$F165</f>
        <v>0.15450330967520642</v>
      </c>
      <c r="AA45" s="109">
        <v>190.53369565217392</v>
      </c>
      <c r="AB45" s="111">
        <f>(AA45*F45)/$F165</f>
        <v>0.43732024514302992</v>
      </c>
      <c r="AC45" s="109">
        <v>3.2319926915954502</v>
      </c>
      <c r="AD45" s="111">
        <f>(AC45*F45)/$F165</f>
        <v>7.4181935712266068E-3</v>
      </c>
      <c r="AE45" s="109">
        <v>5.7169999999999996</v>
      </c>
      <c r="AF45" s="111">
        <f>(AE45*F45)/$F165</f>
        <v>1.312187764439752E-2</v>
      </c>
      <c r="AG45" s="109">
        <v>719</v>
      </c>
      <c r="AH45" s="110">
        <f>(AG45*F45)/$F165</f>
        <v>1.6502763733289867</v>
      </c>
      <c r="AI45" s="112">
        <v>28.7</v>
      </c>
      <c r="AJ45" s="113">
        <f>(AI45*F45)/$F165</f>
        <v>6.5873340632186264E-2</v>
      </c>
      <c r="AK45" s="109">
        <v>85.765403747558594</v>
      </c>
      <c r="AL45" s="111">
        <f>(AK45*F45)/$F165</f>
        <v>0.19685204374633836</v>
      </c>
      <c r="AM45" s="109">
        <v>0.1</v>
      </c>
      <c r="AN45" s="111">
        <f>(AM45*F45)/$F165</f>
        <v>2.2952383495535283E-4</v>
      </c>
      <c r="AO45" s="109">
        <v>5.4</v>
      </c>
      <c r="AP45" s="102">
        <f>(AO45*F45)/$F165</f>
        <v>1.2394287087589053E-2</v>
      </c>
    </row>
    <row r="46" spans="1:42" s="98" customFormat="1" ht="15.6" x14ac:dyDescent="0.3">
      <c r="A46" s="107" t="s">
        <v>104</v>
      </c>
      <c r="B46" s="108">
        <v>2015</v>
      </c>
      <c r="C46" s="118">
        <v>23687972</v>
      </c>
      <c r="D46" s="118">
        <v>1070709</v>
      </c>
      <c r="E46" s="105">
        <v>314504</v>
      </c>
      <c r="F46" s="105">
        <v>566868</v>
      </c>
      <c r="G46" s="109">
        <v>7851</v>
      </c>
      <c r="H46" s="118"/>
      <c r="I46" s="109">
        <v>0.93765002489089999</v>
      </c>
      <c r="J46" s="110">
        <f>(I46*F46)/$F166</f>
        <v>4.2615993521781404E-3</v>
      </c>
      <c r="K46" s="109" t="s">
        <v>349</v>
      </c>
      <c r="L46" s="109"/>
      <c r="M46" s="109">
        <v>68.900000000000006</v>
      </c>
      <c r="N46" s="110">
        <f>(M46*F46)/$F166</f>
        <v>0.31314902956381668</v>
      </c>
      <c r="O46" s="109">
        <v>97</v>
      </c>
      <c r="P46" s="110">
        <f>(O46*F46)/$F166</f>
        <v>0.44086292986487974</v>
      </c>
      <c r="Q46" s="109">
        <v>58.9</v>
      </c>
      <c r="R46" s="110">
        <f>(Q46*F46)/$F166</f>
        <v>0.2676992429798084</v>
      </c>
      <c r="S46" s="109">
        <v>90.2</v>
      </c>
      <c r="T46" s="110">
        <f>(S46*F46)/$F166</f>
        <v>0.40995707498775419</v>
      </c>
      <c r="U46" s="109" t="s">
        <v>349</v>
      </c>
      <c r="V46" s="111"/>
      <c r="W46" s="109" t="s">
        <v>349</v>
      </c>
      <c r="X46" s="111"/>
      <c r="Y46" s="109" t="s">
        <v>349</v>
      </c>
      <c r="Z46" s="110"/>
      <c r="AA46" s="109">
        <v>196.73162055335968</v>
      </c>
      <c r="AB46" s="111">
        <f>(AA46*F46)/$F166</f>
        <v>0.89414101684762837</v>
      </c>
      <c r="AC46" s="109">
        <v>3.20114087141111</v>
      </c>
      <c r="AD46" s="111">
        <f>(AC46*F46)/$F166</f>
        <v>1.4549116943098106E-2</v>
      </c>
      <c r="AE46" s="109" t="s">
        <v>349</v>
      </c>
      <c r="AF46" s="111"/>
      <c r="AG46" s="109">
        <v>706</v>
      </c>
      <c r="AH46" s="110">
        <f>(AG46*F46)/$F166</f>
        <v>3.2087549328309803</v>
      </c>
      <c r="AI46" s="112">
        <v>29.7</v>
      </c>
      <c r="AJ46" s="113">
        <f>(AI46*F46)/$F166</f>
        <v>0.13498586615450439</v>
      </c>
      <c r="AK46" s="109" t="s">
        <v>349</v>
      </c>
      <c r="AL46" s="111"/>
      <c r="AM46" s="109">
        <v>0.1</v>
      </c>
      <c r="AN46" s="111">
        <f>(AM46*F46)/$F166</f>
        <v>4.5449786584008224E-4</v>
      </c>
      <c r="AO46" s="109">
        <v>5.3</v>
      </c>
      <c r="AP46" s="102">
        <f>(AO46*F46)/$F166</f>
        <v>2.4088386889524357E-2</v>
      </c>
    </row>
    <row r="47" spans="1:42" s="98" customFormat="1" ht="15.6" x14ac:dyDescent="0.3">
      <c r="A47" s="107"/>
      <c r="B47" s="108"/>
      <c r="C47" s="115"/>
      <c r="D47" s="115"/>
      <c r="E47" s="105"/>
      <c r="F47" s="118"/>
      <c r="G47" s="105"/>
      <c r="H47" s="118"/>
      <c r="I47" s="105"/>
      <c r="J47" s="105"/>
      <c r="K47" s="105"/>
      <c r="L47" s="105"/>
      <c r="M47" s="109"/>
      <c r="N47" s="109"/>
      <c r="O47" s="105"/>
      <c r="P47" s="105"/>
      <c r="Q47" s="105"/>
      <c r="R47" s="105"/>
      <c r="S47" s="105"/>
      <c r="T47" s="105"/>
      <c r="U47" s="105"/>
      <c r="V47" s="114"/>
      <c r="W47" s="118"/>
      <c r="X47" s="114"/>
      <c r="Y47" s="105"/>
      <c r="Z47" s="105"/>
      <c r="AB47" s="102"/>
      <c r="AD47" s="102"/>
      <c r="AF47" s="102"/>
      <c r="AI47" s="112"/>
      <c r="AJ47" s="113"/>
      <c r="AK47" s="105"/>
      <c r="AL47" s="114"/>
      <c r="AN47" s="102"/>
      <c r="AP47" s="102"/>
    </row>
    <row r="48" spans="1:42" s="98" customFormat="1" ht="15.6" x14ac:dyDescent="0.3">
      <c r="A48" s="107" t="s">
        <v>355</v>
      </c>
      <c r="B48" s="108">
        <v>2011</v>
      </c>
      <c r="C48" s="123">
        <v>382390619</v>
      </c>
      <c r="D48" s="123">
        <v>214684068</v>
      </c>
      <c r="E48" s="105">
        <v>3000000</v>
      </c>
      <c r="F48" s="105">
        <f t="shared" si="44"/>
        <v>3000000</v>
      </c>
      <c r="G48" s="105">
        <v>33661</v>
      </c>
      <c r="H48" s="105"/>
      <c r="I48" s="109" t="s">
        <v>349</v>
      </c>
      <c r="J48" s="109"/>
      <c r="K48" s="109">
        <v>61.645195121951218</v>
      </c>
      <c r="L48" s="110">
        <f>(K48*F48)/$F162</f>
        <v>2.9970659583821782</v>
      </c>
      <c r="M48" s="109">
        <v>77.2</v>
      </c>
      <c r="N48" s="110">
        <f>(M48*F48)/$F162</f>
        <v>3.7533094271075544</v>
      </c>
      <c r="O48" s="109">
        <v>65</v>
      </c>
      <c r="P48" s="110">
        <f>(O48*F48)/$F162</f>
        <v>3.1601698544299359</v>
      </c>
      <c r="Q48" s="109">
        <v>26.3</v>
      </c>
      <c r="R48" s="110">
        <f>(Q48*F48)/$F162</f>
        <v>1.2786533411001124</v>
      </c>
      <c r="S48" s="109">
        <v>58.9</v>
      </c>
      <c r="T48" s="110">
        <f>(S48*F48)/$F162</f>
        <v>2.8636000680911264</v>
      </c>
      <c r="U48" s="109">
        <v>5.5237377543330837</v>
      </c>
      <c r="V48" s="111">
        <f>(U48*F48)/$F162</f>
        <v>0.26855306976953724</v>
      </c>
      <c r="W48" s="109">
        <v>6.8000001907348597</v>
      </c>
      <c r="X48" s="111">
        <f>(W48*F48)/$F162</f>
        <v>0.33060239404427871</v>
      </c>
      <c r="Y48" s="109" t="s">
        <v>349</v>
      </c>
      <c r="Z48" s="109"/>
      <c r="AA48" s="109">
        <v>368.10195936139331</v>
      </c>
      <c r="AB48" s="111">
        <f>(AA48*F48)/$F162</f>
        <v>17.896380235853361</v>
      </c>
      <c r="AC48" s="109">
        <v>1.4423338178718199</v>
      </c>
      <c r="AD48" s="111">
        <f>(AC48*F48)/$F162</f>
        <v>7.0123382327128655E-2</v>
      </c>
      <c r="AE48" s="109">
        <v>3.2450000000000001</v>
      </c>
      <c r="AF48" s="111">
        <f>(AE48*F48)/$F162</f>
        <v>0.15776540273269449</v>
      </c>
      <c r="AG48" s="109">
        <v>369</v>
      </c>
      <c r="AH48" s="110">
        <f>(AG48*F48)/$F162</f>
        <v>17.940041173609945</v>
      </c>
      <c r="AI48" s="112">
        <v>48.7</v>
      </c>
      <c r="AJ48" s="113">
        <f>(AI48*F48)/$F162</f>
        <v>2.3676964909344287</v>
      </c>
      <c r="AK48" s="109" t="s">
        <v>349</v>
      </c>
      <c r="AL48" s="111"/>
      <c r="AM48" s="109">
        <v>4.9000000000000004</v>
      </c>
      <c r="AN48" s="111">
        <f>(AM48*F48)/$F162</f>
        <v>0.23822818902625673</v>
      </c>
      <c r="AO48" s="109">
        <v>49.3</v>
      </c>
      <c r="AP48" s="102">
        <f>(AO48*F48)/$F162</f>
        <v>2.3968672895907051</v>
      </c>
    </row>
    <row r="49" spans="1:42" s="98" customFormat="1" ht="15.6" x14ac:dyDescent="0.3">
      <c r="A49" s="107" t="s">
        <v>355</v>
      </c>
      <c r="B49" s="108">
        <v>2012</v>
      </c>
      <c r="C49" s="115">
        <v>151080810</v>
      </c>
      <c r="D49" s="115">
        <v>70311344</v>
      </c>
      <c r="E49" s="105">
        <v>1200000</v>
      </c>
      <c r="F49" s="105">
        <v>1200000</v>
      </c>
      <c r="G49" s="105">
        <v>38549</v>
      </c>
      <c r="H49" s="105"/>
      <c r="I49" s="109" t="s">
        <v>349</v>
      </c>
      <c r="J49" s="109"/>
      <c r="K49" s="109">
        <v>62.033390243902446</v>
      </c>
      <c r="L49" s="110">
        <f t="shared" ref="L49:L51" si="90">(K49*F49)/$F163</f>
        <v>1.179341758268351</v>
      </c>
      <c r="M49" s="109">
        <v>75.2</v>
      </c>
      <c r="N49" s="110">
        <f t="shared" ref="N49:N51" si="91">(M49*F49)/$F163</f>
        <v>1.42965747757914</v>
      </c>
      <c r="O49" s="109">
        <v>65</v>
      </c>
      <c r="P49" s="110">
        <f t="shared" ref="P49:P51" si="92">(O49*F49)/$F163</f>
        <v>1.2357411707798418</v>
      </c>
      <c r="Q49" s="109">
        <v>26.7</v>
      </c>
      <c r="R49" s="110">
        <f t="shared" ref="R49:R51" si="93">(Q49*F49)/$F163</f>
        <v>0.50760445015110423</v>
      </c>
      <c r="S49" s="109">
        <v>58.5</v>
      </c>
      <c r="T49" s="110">
        <f t="shared" ref="T49:T51" si="94">(S49*F49)/$F163</f>
        <v>1.1121670537018575</v>
      </c>
      <c r="U49" s="109">
        <v>2.8850960508462578</v>
      </c>
      <c r="V49" s="111">
        <f t="shared" ref="V49:V51" si="95">(U49*F49)/$F163</f>
        <v>5.4849722641308496E-2</v>
      </c>
      <c r="W49" s="109">
        <v>7</v>
      </c>
      <c r="X49" s="111"/>
      <c r="Y49" s="109" t="s">
        <v>349</v>
      </c>
      <c r="Z49" s="109"/>
      <c r="AA49" s="109">
        <v>373.32467343976776</v>
      </c>
      <c r="AB49" s="111">
        <f t="shared" ref="AB49:AB51" si="96">(AA49*F49)/$F163</f>
        <v>7.0974256774993956</v>
      </c>
      <c r="AC49" s="109">
        <v>1.40885159325372</v>
      </c>
      <c r="AD49" s="111">
        <f t="shared" ref="AD49:AD51" si="97">(AC49*F49)/$F163</f>
        <v>2.6784244881575343E-2</v>
      </c>
      <c r="AE49" s="109">
        <v>3.169</v>
      </c>
      <c r="AF49" s="111">
        <f t="shared" ref="AF49:AF51" si="98">(AE49*F49)/$F163</f>
        <v>6.0247134926174131E-2</v>
      </c>
      <c r="AG49" s="109">
        <v>372</v>
      </c>
      <c r="AH49" s="110">
        <f t="shared" ref="AH49:AH51" si="99">(AG49*F49)/$F163</f>
        <v>7.0722417773861714</v>
      </c>
      <c r="AI49" s="112">
        <v>49.8</v>
      </c>
      <c r="AJ49" s="113">
        <f t="shared" ref="AJ49:AJ51" si="100">(AI49*F49)/$F163</f>
        <v>0.94676785084363257</v>
      </c>
      <c r="AK49" s="109" t="s">
        <v>349</v>
      </c>
      <c r="AL49" s="111"/>
      <c r="AM49" s="109">
        <v>5</v>
      </c>
      <c r="AN49" s="111">
        <f t="shared" ref="AN49:AN51" si="101">(AM49*F49)/$F163</f>
        <v>9.5057013136910895E-2</v>
      </c>
      <c r="AO49" s="109">
        <v>49.3</v>
      </c>
      <c r="AP49" s="102">
        <f t="shared" ref="AP49:AP51" si="102">(AO49*F49)/$F163</f>
        <v>0.93726214952994147</v>
      </c>
    </row>
    <row r="50" spans="1:42" s="98" customFormat="1" ht="15.6" x14ac:dyDescent="0.3">
      <c r="A50" s="107" t="s">
        <v>355</v>
      </c>
      <c r="B50" s="108">
        <v>2013</v>
      </c>
      <c r="C50" s="115">
        <v>152343810</v>
      </c>
      <c r="D50" s="115">
        <v>71816252</v>
      </c>
      <c r="E50" s="105">
        <v>900000</v>
      </c>
      <c r="F50" s="118">
        <v>900000</v>
      </c>
      <c r="G50" s="105">
        <v>38659</v>
      </c>
      <c r="H50" s="105"/>
      <c r="I50" s="109" t="s">
        <v>349</v>
      </c>
      <c r="J50" s="109"/>
      <c r="K50" s="109">
        <v>62.401146341463416</v>
      </c>
      <c r="L50" s="110">
        <f t="shared" si="90"/>
        <v>0.63637175442562677</v>
      </c>
      <c r="M50" s="109">
        <v>73.099999999999994</v>
      </c>
      <c r="N50" s="110">
        <f t="shared" si="91"/>
        <v>0.74547949798805513</v>
      </c>
      <c r="O50" s="109">
        <v>65</v>
      </c>
      <c r="P50" s="110">
        <f t="shared" si="92"/>
        <v>0.66287506661044582</v>
      </c>
      <c r="Q50" s="109">
        <v>27.1</v>
      </c>
      <c r="R50" s="110">
        <f t="shared" si="93"/>
        <v>0.27636791238681663</v>
      </c>
      <c r="S50" s="109">
        <v>58</v>
      </c>
      <c r="T50" s="110">
        <f t="shared" si="94"/>
        <v>0.59148852097547466</v>
      </c>
      <c r="U50" s="109">
        <v>4.2479350315818465</v>
      </c>
      <c r="V50" s="111">
        <f t="shared" si="95"/>
        <v>4.3320772569487118E-2</v>
      </c>
      <c r="W50" s="109">
        <v>6.8000001907348597</v>
      </c>
      <c r="X50" s="111"/>
      <c r="Y50" s="109" t="s">
        <v>349</v>
      </c>
      <c r="Z50" s="109"/>
      <c r="AA50" s="109">
        <v>378.49234397677793</v>
      </c>
      <c r="AB50" s="111">
        <f t="shared" si="96"/>
        <v>3.8598944265407757</v>
      </c>
      <c r="AC50" s="109">
        <v>1.3747366190378301</v>
      </c>
      <c r="AD50" s="111">
        <f t="shared" si="97"/>
        <v>1.4019671198715703E-2</v>
      </c>
      <c r="AE50" s="109">
        <v>3.0979999999999999</v>
      </c>
      <c r="AF50" s="111">
        <f t="shared" si="98"/>
        <v>3.1593645482448633E-2</v>
      </c>
      <c r="AG50" s="109">
        <v>370</v>
      </c>
      <c r="AH50" s="110">
        <f t="shared" si="99"/>
        <v>3.7732888407056144</v>
      </c>
      <c r="AI50" s="112">
        <v>51</v>
      </c>
      <c r="AJ50" s="113">
        <f t="shared" si="100"/>
        <v>0.52010197534050362</v>
      </c>
      <c r="AK50" s="109" t="s">
        <v>349</v>
      </c>
      <c r="AL50" s="111"/>
      <c r="AM50" s="109">
        <v>5.2</v>
      </c>
      <c r="AN50" s="111">
        <f t="shared" si="101"/>
        <v>5.3030005328835665E-2</v>
      </c>
      <c r="AO50" s="109">
        <v>50.7</v>
      </c>
      <c r="AP50" s="102">
        <f t="shared" si="102"/>
        <v>0.51704255195614768</v>
      </c>
    </row>
    <row r="51" spans="1:42" s="98" customFormat="1" ht="15.6" x14ac:dyDescent="0.3">
      <c r="A51" s="107" t="s">
        <v>355</v>
      </c>
      <c r="B51" s="108">
        <v>2014</v>
      </c>
      <c r="C51" s="115">
        <v>157454953</v>
      </c>
      <c r="D51" s="115">
        <v>80563518</v>
      </c>
      <c r="E51" s="105">
        <v>400000</v>
      </c>
      <c r="F51" s="121">
        <v>817000</v>
      </c>
      <c r="G51" s="105">
        <v>37142</v>
      </c>
      <c r="H51" s="118">
        <v>103565</v>
      </c>
      <c r="I51" s="109" t="s">
        <v>349</v>
      </c>
      <c r="J51" s="109"/>
      <c r="K51" s="109">
        <v>62.747439024390246</v>
      </c>
      <c r="L51" s="110">
        <f t="shared" si="90"/>
        <v>0.4068131736843314</v>
      </c>
      <c r="M51" s="109">
        <v>71</v>
      </c>
      <c r="N51" s="110">
        <f t="shared" si="91"/>
        <v>0.46031735765917509</v>
      </c>
      <c r="O51" s="109">
        <v>53</v>
      </c>
      <c r="P51" s="110">
        <f t="shared" si="92"/>
        <v>0.34361718247797579</v>
      </c>
      <c r="Q51" s="109">
        <v>27.4</v>
      </c>
      <c r="R51" s="110">
        <f t="shared" si="93"/>
        <v>0.17764359999804785</v>
      </c>
      <c r="S51" s="109">
        <v>57.5</v>
      </c>
      <c r="T51" s="110">
        <f t="shared" si="94"/>
        <v>0.37279222627327563</v>
      </c>
      <c r="U51" s="109">
        <v>2.7964578200945596</v>
      </c>
      <c r="V51" s="111">
        <f t="shared" si="95"/>
        <v>1.813039541621499E-2</v>
      </c>
      <c r="W51" s="109">
        <v>6.8000001907348597</v>
      </c>
      <c r="X51" s="111"/>
      <c r="Y51" s="109" t="s">
        <v>349</v>
      </c>
      <c r="Z51" s="109"/>
      <c r="AA51" s="109">
        <v>383.60047169811321</v>
      </c>
      <c r="AB51" s="111">
        <f t="shared" si="96"/>
        <v>2.4870134581533612</v>
      </c>
      <c r="AC51" s="109">
        <v>1.3405727271032699</v>
      </c>
      <c r="AD51" s="111">
        <f t="shared" si="97"/>
        <v>8.6913928942272053E-3</v>
      </c>
      <c r="AE51" s="109">
        <v>3.0329999999999999</v>
      </c>
      <c r="AF51" s="111">
        <f t="shared" si="98"/>
        <v>1.9663979518032084E-2</v>
      </c>
      <c r="AG51" s="109">
        <v>367</v>
      </c>
      <c r="AH51" s="110">
        <f t="shared" si="99"/>
        <v>2.3793869050833418</v>
      </c>
      <c r="AI51" s="112">
        <v>52</v>
      </c>
      <c r="AJ51" s="113">
        <f t="shared" si="100"/>
        <v>0.33713383941235359</v>
      </c>
      <c r="AK51" s="109" t="s">
        <v>349</v>
      </c>
      <c r="AL51" s="111"/>
      <c r="AM51" s="109">
        <v>5.5</v>
      </c>
      <c r="AN51" s="111">
        <f t="shared" si="101"/>
        <v>3.5658386860922014E-2</v>
      </c>
      <c r="AO51" s="109">
        <v>52.3</v>
      </c>
      <c r="AP51" s="102">
        <f t="shared" si="102"/>
        <v>0.33907884233204028</v>
      </c>
    </row>
    <row r="52" spans="1:42" s="98" customFormat="1" x14ac:dyDescent="0.3">
      <c r="A52" s="107"/>
      <c r="B52" s="108"/>
      <c r="C52" s="123"/>
      <c r="D52" s="123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15"/>
      <c r="R52" s="115"/>
      <c r="S52" s="115"/>
      <c r="T52" s="115"/>
      <c r="U52" s="105"/>
      <c r="V52" s="114"/>
      <c r="W52" s="118"/>
      <c r="X52" s="114"/>
      <c r="Y52" s="105"/>
      <c r="Z52" s="105"/>
      <c r="AA52" s="105"/>
      <c r="AB52" s="114"/>
      <c r="AC52" s="121"/>
      <c r="AD52" s="133"/>
      <c r="AE52" s="105"/>
      <c r="AF52" s="114"/>
      <c r="AG52" s="105"/>
      <c r="AH52" s="105"/>
      <c r="AI52" s="112"/>
      <c r="AJ52" s="113"/>
      <c r="AK52" s="105"/>
      <c r="AL52" s="114"/>
      <c r="AN52" s="102"/>
      <c r="AP52" s="102"/>
    </row>
    <row r="53" spans="1:42" s="98" customFormat="1" ht="15.6" x14ac:dyDescent="0.3">
      <c r="A53" s="134" t="s">
        <v>356</v>
      </c>
      <c r="B53" s="108">
        <v>2014</v>
      </c>
      <c r="C53" s="121">
        <v>1113276782</v>
      </c>
      <c r="D53" s="121">
        <v>788872338</v>
      </c>
      <c r="E53" s="105">
        <v>5000000</v>
      </c>
      <c r="F53" s="118">
        <v>5200000</v>
      </c>
      <c r="G53" s="105">
        <v>369850</v>
      </c>
      <c r="H53" s="118">
        <v>3276000</v>
      </c>
      <c r="I53" s="109">
        <v>0.97286999225616499</v>
      </c>
      <c r="J53" s="110">
        <f>(I53*F53)/$F165</f>
        <v>4.0145336075690034E-2</v>
      </c>
      <c r="K53" s="109">
        <v>69.399682926829271</v>
      </c>
      <c r="L53" s="110">
        <f>(K53*F53)/$F165</f>
        <v>2.8637676326954611</v>
      </c>
      <c r="M53" s="109">
        <v>32.9</v>
      </c>
      <c r="N53" s="110">
        <f>(M53*F53)/$F165</f>
        <v>1.3576136250509709</v>
      </c>
      <c r="O53" s="109">
        <v>57</v>
      </c>
      <c r="P53" s="110">
        <f>(O53*F53)/$F165</f>
        <v>2.3520965540396763</v>
      </c>
      <c r="Q53" s="109">
        <v>85.6</v>
      </c>
      <c r="R53" s="110">
        <f>(Q53*F53)/$F165</f>
        <v>3.5322713162420403</v>
      </c>
      <c r="S53" s="109">
        <v>86.6</v>
      </c>
      <c r="T53" s="110">
        <f>(S53*F53)/$F165</f>
        <v>3.5735361680672977</v>
      </c>
      <c r="U53" s="109">
        <v>-2.1182680608771278</v>
      </c>
      <c r="V53" s="111">
        <f>(U53*F53)/$F165</f>
        <v>-8.7410017658270167E-2</v>
      </c>
      <c r="W53" s="109">
        <v>16.399999618530298</v>
      </c>
      <c r="X53" s="111">
        <f>(W53*F53)/$F165</f>
        <v>0.67674355419293197</v>
      </c>
      <c r="Y53" s="109" t="s">
        <v>349</v>
      </c>
      <c r="Z53" s="109"/>
      <c r="AA53" s="109">
        <v>81.214986645791129</v>
      </c>
      <c r="AB53" s="111">
        <f>(AA53*F53)/$F165</f>
        <v>3.3513243899288359</v>
      </c>
      <c r="AC53" s="109">
        <v>3.3612732663577001</v>
      </c>
      <c r="AD53" s="111">
        <f>(AC53*F53)/$F165</f>
        <v>0.1387024432804497</v>
      </c>
      <c r="AE53" s="109">
        <v>4.5659999999999998</v>
      </c>
      <c r="AF53" s="111">
        <f>(AE53*F53)/$F165</f>
        <v>0.18841531343412565</v>
      </c>
      <c r="AG53" s="109">
        <v>50</v>
      </c>
      <c r="AH53" s="110">
        <f>(AG53*F53)/$F165</f>
        <v>2.063242591262874</v>
      </c>
      <c r="AI53" s="112">
        <v>87.8</v>
      </c>
      <c r="AJ53" s="106">
        <f>(AI53*F53)/$F165</f>
        <v>3.6230539902576067</v>
      </c>
      <c r="AK53" s="109" t="s">
        <v>349</v>
      </c>
      <c r="AL53" s="111"/>
      <c r="AM53" s="109">
        <v>8.1</v>
      </c>
      <c r="AN53" s="111">
        <f>(AM53*F53)/$F165</f>
        <v>0.33424529978458556</v>
      </c>
      <c r="AO53" s="109">
        <v>23.2</v>
      </c>
      <c r="AP53" s="102">
        <f>(AO53*F53)/$F165</f>
        <v>0.95734456234597354</v>
      </c>
    </row>
    <row r="54" spans="1:42" s="98" customFormat="1" ht="15.6" x14ac:dyDescent="0.3">
      <c r="A54" s="134" t="s">
        <v>356</v>
      </c>
      <c r="B54" s="108">
        <v>2015</v>
      </c>
      <c r="C54" s="118">
        <v>704285754</v>
      </c>
      <c r="D54" s="118">
        <v>524533228</v>
      </c>
      <c r="E54" s="105">
        <v>5600000</v>
      </c>
      <c r="F54" s="105">
        <v>8200000</v>
      </c>
      <c r="G54" s="109">
        <v>277697</v>
      </c>
      <c r="H54" s="109">
        <v>3290310</v>
      </c>
      <c r="I54" s="109">
        <v>0.978030025959015</v>
      </c>
      <c r="J54" s="110">
        <f>(I54*F54)/$F166</f>
        <v>6.4300736469730502E-2</v>
      </c>
      <c r="K54" s="109" t="s">
        <v>349</v>
      </c>
      <c r="L54" s="109"/>
      <c r="M54" s="109">
        <v>32</v>
      </c>
      <c r="N54" s="110">
        <f>(M54*F54)/$F166</f>
        <v>2.1038449867771258</v>
      </c>
      <c r="O54" s="109">
        <v>57</v>
      </c>
      <c r="P54" s="110">
        <f>(O54*F54)/$F166</f>
        <v>3.7474738826967555</v>
      </c>
      <c r="Q54" s="109">
        <v>85.6</v>
      </c>
      <c r="R54" s="110">
        <f>(Q54*F54)/$F166</f>
        <v>5.6277853396288116</v>
      </c>
      <c r="S54" s="109">
        <v>86.6</v>
      </c>
      <c r="T54" s="110">
        <f>(S54*F54)/$F166</f>
        <v>5.6935304954655965</v>
      </c>
      <c r="U54" s="109">
        <v>2.0999999999999943</v>
      </c>
      <c r="V54" s="111">
        <f>(U54*F54)/$F166</f>
        <v>0.1380648272572485</v>
      </c>
      <c r="W54" s="109" t="s">
        <v>349</v>
      </c>
      <c r="X54" s="111"/>
      <c r="Y54" s="109" t="s">
        <v>349</v>
      </c>
      <c r="Z54" s="109"/>
      <c r="AA54" s="109">
        <v>83.863038773254743</v>
      </c>
      <c r="AB54" s="111">
        <f>(AA54*F54)/$F166</f>
        <v>5.5135885530939905</v>
      </c>
      <c r="AC54" s="109">
        <v>3.2085182610935399</v>
      </c>
      <c r="AD54" s="111">
        <f>(AC54*F54)/$F166</f>
        <v>0.2109445330807658</v>
      </c>
      <c r="AE54" s="109" t="s">
        <v>349</v>
      </c>
      <c r="AF54" s="111"/>
      <c r="AG54" s="109">
        <v>50</v>
      </c>
      <c r="AH54" s="110">
        <f>(AG54*F54)/$F166</f>
        <v>3.2872577918392589</v>
      </c>
      <c r="AI54" s="112">
        <v>88.3</v>
      </c>
      <c r="AJ54" s="106">
        <f>(AI54*F54)/$F166</f>
        <v>5.8052972603881319</v>
      </c>
      <c r="AK54" s="109" t="s">
        <v>349</v>
      </c>
      <c r="AL54" s="111"/>
      <c r="AM54" s="109">
        <v>8.1</v>
      </c>
      <c r="AN54" s="111">
        <f>(AM54*F54)/$F166</f>
        <v>0.53253576227795996</v>
      </c>
      <c r="AO54" s="109">
        <v>22.8</v>
      </c>
      <c r="AP54" s="102">
        <f>(AO54*F54)/$F166</f>
        <v>1.4989895530787021</v>
      </c>
    </row>
    <row r="55" spans="1:42" s="98" customFormat="1" ht="15.6" x14ac:dyDescent="0.3">
      <c r="A55" s="134"/>
      <c r="B55" s="108"/>
      <c r="C55" s="123"/>
      <c r="D55" s="123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21"/>
      <c r="R55" s="121"/>
      <c r="S55" s="121"/>
      <c r="T55" s="121"/>
      <c r="U55" s="105"/>
      <c r="V55" s="114"/>
      <c r="W55" s="118"/>
      <c r="X55" s="114"/>
      <c r="Y55" s="105"/>
      <c r="Z55" s="105"/>
      <c r="AA55" s="105"/>
      <c r="AB55" s="114"/>
      <c r="AC55" s="118"/>
      <c r="AD55" s="124"/>
      <c r="AE55" s="105"/>
      <c r="AF55" s="114"/>
      <c r="AG55" s="105"/>
      <c r="AH55" s="105"/>
      <c r="AI55" s="112"/>
      <c r="AJ55" s="122"/>
      <c r="AK55" s="109"/>
      <c r="AL55" s="111"/>
      <c r="AN55" s="102"/>
      <c r="AP55" s="102"/>
    </row>
    <row r="56" spans="1:42" s="98" customFormat="1" ht="15.6" x14ac:dyDescent="0.3">
      <c r="A56" s="107" t="s">
        <v>357</v>
      </c>
      <c r="B56" s="108">
        <v>2011</v>
      </c>
      <c r="C56" s="123" t="s">
        <v>358</v>
      </c>
      <c r="D56" s="123">
        <v>529524485</v>
      </c>
      <c r="E56" s="105">
        <v>3572000</v>
      </c>
      <c r="F56" s="105">
        <f>E56</f>
        <v>3572000</v>
      </c>
      <c r="G56" s="105">
        <v>8745</v>
      </c>
      <c r="H56" s="130">
        <v>300000</v>
      </c>
      <c r="I56" s="109" t="s">
        <v>349</v>
      </c>
      <c r="J56" s="109"/>
      <c r="K56" s="109">
        <v>59.534219512195129</v>
      </c>
      <c r="L56" s="110">
        <f>(K56*F56)/$F162</f>
        <v>3.4463067386224</v>
      </c>
      <c r="M56" s="109">
        <v>58.5</v>
      </c>
      <c r="N56" s="110">
        <f>(M56*F56)/$F162</f>
        <v>3.3864380160071192</v>
      </c>
      <c r="O56" s="109">
        <v>87</v>
      </c>
      <c r="P56" s="110">
        <f>(O56*F56)/$F162</f>
        <v>5.0362411520105876</v>
      </c>
      <c r="Q56" s="109">
        <v>29.4</v>
      </c>
      <c r="R56" s="110">
        <f>(Q56*F56)/$F162</f>
        <v>1.7019021824035778</v>
      </c>
      <c r="S56" s="109">
        <v>60.8</v>
      </c>
      <c r="T56" s="110">
        <f>(S56*F56)/$F162</f>
        <v>3.5195800234740657</v>
      </c>
      <c r="U56" s="109">
        <v>6.1116134604128405</v>
      </c>
      <c r="V56" s="111">
        <f>(U56*F56)/$F162</f>
        <v>0.35378803694842503</v>
      </c>
      <c r="W56" s="109">
        <v>9.1999998092651403</v>
      </c>
      <c r="X56" s="111">
        <f>(W56*F56)/$F162</f>
        <v>0.53256801882655924</v>
      </c>
      <c r="Y56" s="109" t="s">
        <v>349</v>
      </c>
      <c r="Z56" s="109"/>
      <c r="AA56" s="109">
        <v>72.776388937695472</v>
      </c>
      <c r="AB56" s="111">
        <f>(AA56*F56)/$F162</f>
        <v>4.2128671823304602</v>
      </c>
      <c r="AC56" s="109">
        <v>2.6708967285135601</v>
      </c>
      <c r="AD56" s="111">
        <f>(AC56*F56)/$F162</f>
        <v>0.15461241398747633</v>
      </c>
      <c r="AE56" s="109">
        <v>4.556</v>
      </c>
      <c r="AF56" s="111">
        <f>(AE56*F56)/$F162</f>
        <v>0.2637369504432211</v>
      </c>
      <c r="AG56" s="109">
        <v>584</v>
      </c>
      <c r="AH56" s="110">
        <f>(AG56*F56)/$F162</f>
        <v>33.80649233073774</v>
      </c>
      <c r="AI56" s="112">
        <v>69.8</v>
      </c>
      <c r="AJ56" s="113">
        <f>(AI56*F56)/$F162</f>
        <v>4.0405704874751613</v>
      </c>
      <c r="AK56" s="109" t="s">
        <v>349</v>
      </c>
      <c r="AL56" s="111"/>
      <c r="AM56" s="109">
        <v>10</v>
      </c>
      <c r="AN56" s="111">
        <f>(AM56*F56)/$F162</f>
        <v>0.57887829333455032</v>
      </c>
      <c r="AO56" s="109">
        <v>23.8</v>
      </c>
      <c r="AP56" s="102">
        <f>(AO56*F56)/$F162</f>
        <v>1.3777303381362298</v>
      </c>
    </row>
    <row r="57" spans="1:42" s="98" customFormat="1" ht="15.6" x14ac:dyDescent="0.3">
      <c r="A57" s="107" t="s">
        <v>357</v>
      </c>
      <c r="B57" s="108">
        <v>2012</v>
      </c>
      <c r="C57" s="121">
        <v>796807640</v>
      </c>
      <c r="D57" s="121">
        <v>544276924</v>
      </c>
      <c r="E57" s="105">
        <v>2700000</v>
      </c>
      <c r="F57" s="105">
        <v>2700000</v>
      </c>
      <c r="G57" s="105">
        <v>8914</v>
      </c>
      <c r="H57" s="105"/>
      <c r="I57" s="109" t="s">
        <v>349</v>
      </c>
      <c r="J57" s="109"/>
      <c r="K57" s="109">
        <v>60.272780487804887</v>
      </c>
      <c r="L57" s="110">
        <f t="shared" ref="L57:L58" si="103">(K57*F57)/$F163</f>
        <v>2.5782077189823371</v>
      </c>
      <c r="M57" s="109">
        <v>55.6</v>
      </c>
      <c r="N57" s="110">
        <f t="shared" ref="N57:N58" si="104">(M57*F57)/$F163</f>
        <v>2.3783264686855108</v>
      </c>
      <c r="O57" s="109">
        <v>93</v>
      </c>
      <c r="P57" s="110">
        <f t="shared" ref="P57:P58" si="105">(O57*F57)/$F163</f>
        <v>3.9781359997797212</v>
      </c>
      <c r="Q57" s="109">
        <v>29.6</v>
      </c>
      <c r="R57" s="110">
        <f t="shared" ref="R57:R58" si="106">(Q57*F57)/$F163</f>
        <v>1.2661594149836533</v>
      </c>
      <c r="S57" s="109">
        <v>61.6</v>
      </c>
      <c r="T57" s="110">
        <f t="shared" ref="T57:T58" si="107">(S57*F57)/$F163</f>
        <v>2.6349804041551703</v>
      </c>
      <c r="U57" s="109">
        <v>4.5549427964442373</v>
      </c>
      <c r="V57" s="111">
        <f t="shared" ref="V57:V58" si="108">(U57*F57)/$F163</f>
        <v>0.1948406657577649</v>
      </c>
      <c r="W57" s="109">
        <v>9.1999998092651403</v>
      </c>
      <c r="X57" s="111">
        <f t="shared" ref="X57:X58" si="109">(W57*F57)/$F163</f>
        <v>0.39353602622800243</v>
      </c>
      <c r="Y57" s="109" t="s">
        <v>349</v>
      </c>
      <c r="Z57" s="109"/>
      <c r="AA57" s="109">
        <v>74.749583582246899</v>
      </c>
      <c r="AB57" s="111">
        <f t="shared" ref="AB57:AB58" si="110">(AA57*F57)/$F163</f>
        <v>3.1974624668503182</v>
      </c>
      <c r="AC57" s="109">
        <v>2.67520666311141</v>
      </c>
      <c r="AD57" s="111">
        <f t="shared" ref="AD57:AD58" si="111">(AC57*F57)/$F163</f>
        <v>0.1144337197136998</v>
      </c>
      <c r="AE57" s="109">
        <v>4.4809999999999999</v>
      </c>
      <c r="AF57" s="111">
        <f t="shared" ref="AF57:AF58" si="112">(AE57*F57)/$F163</f>
        <v>0.19167771413992399</v>
      </c>
      <c r="AG57" s="109">
        <v>562</v>
      </c>
      <c r="AH57" s="110">
        <f t="shared" ref="AH57:AH58" si="113">(AG57*F57)/$F163</f>
        <v>24.039918622324766</v>
      </c>
      <c r="AI57" s="112">
        <v>72.5</v>
      </c>
      <c r="AJ57" s="113">
        <f t="shared" ref="AJ57:AJ58" si="114">(AI57*F57)/$F163</f>
        <v>3.1012350535917181</v>
      </c>
      <c r="AK57" s="109">
        <v>116.13124847412099</v>
      </c>
      <c r="AL57" s="111"/>
      <c r="AM57" s="109">
        <v>9.8000000000000007</v>
      </c>
      <c r="AN57" s="111">
        <f t="shared" ref="AN57:AN58" si="115">(AM57*F57)/$F163</f>
        <v>0.41920142793377713</v>
      </c>
      <c r="AO57" s="109">
        <v>22.8</v>
      </c>
      <c r="AP57" s="102">
        <f t="shared" ref="AP57:AP58" si="116">(AO57*F57)/$F163</f>
        <v>0.97528495478470589</v>
      </c>
    </row>
    <row r="58" spans="1:42" s="98" customFormat="1" ht="15.6" x14ac:dyDescent="0.3">
      <c r="A58" s="107" t="s">
        <v>357</v>
      </c>
      <c r="B58" s="108">
        <v>2013</v>
      </c>
      <c r="C58" s="121">
        <v>663311782</v>
      </c>
      <c r="D58" s="121">
        <v>370453728</v>
      </c>
      <c r="E58" s="105">
        <v>1700000</v>
      </c>
      <c r="F58" s="118">
        <v>1700000</v>
      </c>
      <c r="G58" s="105">
        <v>8586</v>
      </c>
      <c r="H58" s="105"/>
      <c r="I58" s="109" t="s">
        <v>349</v>
      </c>
      <c r="J58" s="109"/>
      <c r="K58" s="109">
        <v>60.953780487804885</v>
      </c>
      <c r="L58" s="110">
        <f t="shared" si="103"/>
        <v>1.1741548754140285</v>
      </c>
      <c r="M58" s="109">
        <v>53.4</v>
      </c>
      <c r="N58" s="110">
        <f t="shared" si="104"/>
        <v>1.0286461290067739</v>
      </c>
      <c r="O58" s="109">
        <v>73</v>
      </c>
      <c r="P58" s="110">
        <f t="shared" si="105"/>
        <v>1.4062016370317321</v>
      </c>
      <c r="Q58" s="109">
        <v>29.9</v>
      </c>
      <c r="R58" s="110">
        <f t="shared" si="106"/>
        <v>0.57596478009929841</v>
      </c>
      <c r="S58" s="109">
        <v>62.3</v>
      </c>
      <c r="T58" s="110">
        <f t="shared" si="107"/>
        <v>1.2000871505079027</v>
      </c>
      <c r="U58" s="109">
        <v>5.6935303523421652</v>
      </c>
      <c r="V58" s="111">
        <f t="shared" si="108"/>
        <v>0.10967468084867679</v>
      </c>
      <c r="W58" s="109">
        <v>9.1000003814697301</v>
      </c>
      <c r="X58" s="111">
        <f t="shared" si="109"/>
        <v>0.17529363607413864</v>
      </c>
      <c r="Y58" s="109" t="s">
        <v>349</v>
      </c>
      <c r="Z58" s="109"/>
      <c r="AA58" s="109">
        <v>76.770005622518184</v>
      </c>
      <c r="AB58" s="111">
        <f t="shared" si="110"/>
        <v>1.4788233915249362</v>
      </c>
      <c r="AC58" s="109">
        <v>2.6670370629068199</v>
      </c>
      <c r="AD58" s="111">
        <f t="shared" si="111"/>
        <v>5.1375231286080451E-2</v>
      </c>
      <c r="AE58" s="109">
        <v>4.4059999999999997</v>
      </c>
      <c r="AF58" s="111">
        <f t="shared" si="112"/>
        <v>8.4872937161120696E-2</v>
      </c>
      <c r="AG58" s="109">
        <v>540</v>
      </c>
      <c r="AH58" s="110">
        <f t="shared" si="113"/>
        <v>10.402039506810073</v>
      </c>
      <c r="AI58" s="112">
        <v>75</v>
      </c>
      <c r="AJ58" s="113">
        <f t="shared" si="114"/>
        <v>1.4447277092791768</v>
      </c>
      <c r="AK58" s="109" t="s">
        <v>349</v>
      </c>
      <c r="AL58" s="111"/>
      <c r="AM58" s="109">
        <v>9.8000000000000007</v>
      </c>
      <c r="AN58" s="111">
        <f t="shared" si="115"/>
        <v>0.18877775401247912</v>
      </c>
      <c r="AO58" s="109">
        <v>22.1</v>
      </c>
      <c r="AP58" s="102">
        <f t="shared" si="116"/>
        <v>0.42571309833426407</v>
      </c>
    </row>
    <row r="59" spans="1:42" s="98" customFormat="1" ht="15.6" x14ac:dyDescent="0.3">
      <c r="A59" s="134"/>
      <c r="B59" s="108"/>
      <c r="C59" s="123"/>
      <c r="D59" s="123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21"/>
      <c r="R59" s="121"/>
      <c r="S59" s="121"/>
      <c r="T59" s="121"/>
      <c r="U59" s="105"/>
      <c r="V59" s="114"/>
      <c r="W59" s="118"/>
      <c r="X59" s="114"/>
      <c r="Y59" s="105"/>
      <c r="Z59" s="105"/>
      <c r="AA59" s="105"/>
      <c r="AB59" s="114"/>
      <c r="AC59" s="118"/>
      <c r="AD59" s="124"/>
      <c r="AE59" s="105"/>
      <c r="AF59" s="114"/>
      <c r="AG59" s="105"/>
      <c r="AH59" s="105"/>
      <c r="AI59" s="112"/>
      <c r="AJ59" s="122"/>
      <c r="AK59" s="109"/>
      <c r="AL59" s="111"/>
      <c r="AN59" s="102"/>
      <c r="AP59" s="102"/>
    </row>
    <row r="60" spans="1:42" s="98" customFormat="1" ht="15.6" x14ac:dyDescent="0.3">
      <c r="A60" s="107" t="s">
        <v>359</v>
      </c>
      <c r="B60" s="108">
        <v>2011</v>
      </c>
      <c r="C60" s="123">
        <v>146511863</v>
      </c>
      <c r="D60" s="123">
        <v>35059626</v>
      </c>
      <c r="E60" s="105">
        <v>75000</v>
      </c>
      <c r="F60" s="105">
        <v>75000</v>
      </c>
      <c r="G60" s="105">
        <v>66780</v>
      </c>
      <c r="H60" s="105"/>
      <c r="I60" s="109" t="s">
        <v>349</v>
      </c>
      <c r="J60" s="109"/>
      <c r="K60" s="109">
        <v>59.86434146341464</v>
      </c>
      <c r="L60" s="120">
        <f>(K60*F60)/$F162</f>
        <v>7.2762110479993466E-2</v>
      </c>
      <c r="M60" s="109">
        <v>84.5</v>
      </c>
      <c r="N60" s="110">
        <f>(M60*F60)/$F162</f>
        <v>0.10270552026897291</v>
      </c>
      <c r="O60" s="109">
        <v>71</v>
      </c>
      <c r="P60" s="110">
        <f>(O60*F60)/$F162</f>
        <v>8.6296946024817481E-2</v>
      </c>
      <c r="Q60" s="109">
        <v>15.8</v>
      </c>
      <c r="R60" s="110">
        <f>(Q60*F60)/$F162</f>
        <v>1.9204109115381916E-2</v>
      </c>
      <c r="S60" s="109">
        <v>72</v>
      </c>
      <c r="T60" s="110">
        <f>(S60*F60)/$F162</f>
        <v>8.7512395968828996E-2</v>
      </c>
      <c r="U60" s="109">
        <v>8.1999981459765792</v>
      </c>
      <c r="V60" s="111">
        <f>(U60*F60)/$F162</f>
        <v>9.9666872874217497E-3</v>
      </c>
      <c r="W60" s="109">
        <v>3.7000000476837198</v>
      </c>
      <c r="X60" s="111">
        <f>(W60*F60)/$F162</f>
        <v>4.4971648507997758E-3</v>
      </c>
      <c r="Y60" s="109">
        <v>65.199836730957003</v>
      </c>
      <c r="Z60" s="110">
        <f>(Y60*F60)/$F162</f>
        <v>7.9247137904201528E-2</v>
      </c>
      <c r="AA60" s="109">
        <v>42.354381229235884</v>
      </c>
      <c r="AB60" s="111">
        <f>(AA60*F60)/$F162</f>
        <v>5.1479630293717063E-2</v>
      </c>
      <c r="AC60" s="109">
        <v>3.0256250551444102</v>
      </c>
      <c r="AD60" s="111">
        <f>(AC60*F60)/$F162</f>
        <v>3.6774958038751065E-3</v>
      </c>
      <c r="AE60" s="109">
        <v>4.9450000000000003</v>
      </c>
      <c r="AF60" s="111">
        <f>(AE60*F60)/$F162</f>
        <v>6.0103999731369352E-3</v>
      </c>
      <c r="AG60" s="109">
        <v>798</v>
      </c>
      <c r="AH60" s="110">
        <f>(AG60*F60)/$F162</f>
        <v>0.96992905532118801</v>
      </c>
      <c r="AI60" s="112">
        <v>32.9</v>
      </c>
      <c r="AJ60" s="113">
        <f>(AI60*F60)/$F162</f>
        <v>3.9988303157978806E-2</v>
      </c>
      <c r="AK60" s="109">
        <v>102.384712219238</v>
      </c>
      <c r="AL60" s="111">
        <f>(AK60*F60)/$F162</f>
        <v>0.12444349273450778</v>
      </c>
      <c r="AM60" s="109">
        <v>1.4</v>
      </c>
      <c r="AN60" s="111">
        <f>(AM60*F60)/$F162</f>
        <v>1.7016299216161192E-3</v>
      </c>
      <c r="AO60" s="109">
        <v>34.700000000000003</v>
      </c>
      <c r="AP60" s="102">
        <f>(AO60*F60)/$F162</f>
        <v>4.2176113057199531E-2</v>
      </c>
    </row>
    <row r="61" spans="1:42" s="98" customFormat="1" ht="15.6" x14ac:dyDescent="0.3">
      <c r="A61" s="107" t="s">
        <v>359</v>
      </c>
      <c r="B61" s="108">
        <v>2012</v>
      </c>
      <c r="C61" s="115">
        <v>97912181</v>
      </c>
      <c r="D61" s="115">
        <v>37229017</v>
      </c>
      <c r="E61" s="105">
        <v>200000</v>
      </c>
      <c r="F61" s="105">
        <v>200000</v>
      </c>
      <c r="G61" s="105">
        <v>23405</v>
      </c>
      <c r="H61" s="105"/>
      <c r="I61" s="109" t="s">
        <v>349</v>
      </c>
      <c r="J61" s="109"/>
      <c r="K61" s="109">
        <v>60.204365853658544</v>
      </c>
      <c r="L61" s="120">
        <f>(K61*F61)/$F163</f>
        <v>0.19076157319502035</v>
      </c>
      <c r="M61" s="109">
        <v>80.3</v>
      </c>
      <c r="N61" s="110">
        <f>(M61*F61)/$F163</f>
        <v>0.25443593849646484</v>
      </c>
      <c r="O61" s="109">
        <v>80</v>
      </c>
      <c r="P61" s="110">
        <f>(O61*F61)/$F163</f>
        <v>0.25348536836509572</v>
      </c>
      <c r="Q61" s="109">
        <v>16.100000000000001</v>
      </c>
      <c r="R61" s="110">
        <f>(Q61*F61)/$F163</f>
        <v>5.1013930383475521E-2</v>
      </c>
      <c r="S61" s="109">
        <v>72.900000000000006</v>
      </c>
      <c r="T61" s="110">
        <f>(S61*F61)/$F163</f>
        <v>0.23098854192269352</v>
      </c>
      <c r="U61" s="109">
        <v>7.9944512704567927</v>
      </c>
      <c r="V61" s="111">
        <f>(U61*F61)/$F163</f>
        <v>2.5330955314606846E-2</v>
      </c>
      <c r="W61" s="109">
        <v>3.7000000476837198</v>
      </c>
      <c r="X61" s="111">
        <f>(W61*F61)/$F163</f>
        <v>1.1723698437974744E-2</v>
      </c>
      <c r="Y61" s="109" t="s">
        <v>349</v>
      </c>
      <c r="Z61" s="109"/>
      <c r="AA61" s="109">
        <v>43.502439784053159</v>
      </c>
      <c r="AB61" s="111"/>
      <c r="AC61" s="109">
        <v>2.67451548898469</v>
      </c>
      <c r="AD61" s="111">
        <f>(AC61*F61)/$F163</f>
        <v>8.4743817990429789E-3</v>
      </c>
      <c r="AE61" s="109">
        <v>4.8680000000000003</v>
      </c>
      <c r="AF61" s="111">
        <f>(AE61*F61)/$F163</f>
        <v>1.5424584665016077E-2</v>
      </c>
      <c r="AG61" s="109">
        <v>787</v>
      </c>
      <c r="AH61" s="110">
        <f>(AG61*F61)/$F163</f>
        <v>2.4936623112916294</v>
      </c>
      <c r="AI61" s="112">
        <v>35</v>
      </c>
      <c r="AJ61" s="113">
        <f>(AI61*F61)/$F163</f>
        <v>0.11089984865972939</v>
      </c>
      <c r="AK61" s="109" t="s">
        <v>349</v>
      </c>
      <c r="AL61" s="111"/>
      <c r="AM61" s="109">
        <v>1.4</v>
      </c>
      <c r="AN61" s="111">
        <f>(AM61*F61)/$F163</f>
        <v>4.4359939463891754E-3</v>
      </c>
      <c r="AO61" s="109">
        <v>34.200000000000003</v>
      </c>
      <c r="AP61" s="102">
        <f>(AO61*F61)/$F163</f>
        <v>0.10836499497607845</v>
      </c>
    </row>
    <row r="62" spans="1:42" s="98" customFormat="1" ht="15.6" x14ac:dyDescent="0.3">
      <c r="A62" s="134"/>
      <c r="B62" s="108"/>
      <c r="C62" s="123"/>
      <c r="D62" s="123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21"/>
      <c r="R62" s="121"/>
      <c r="S62" s="121"/>
      <c r="T62" s="121"/>
      <c r="U62" s="105"/>
      <c r="V62" s="114"/>
      <c r="W62" s="118"/>
      <c r="X62" s="114"/>
      <c r="Y62" s="105"/>
      <c r="Z62" s="105"/>
      <c r="AA62" s="105"/>
      <c r="AB62" s="114"/>
      <c r="AC62" s="118"/>
      <c r="AD62" s="124"/>
      <c r="AE62" s="105"/>
      <c r="AF62" s="114"/>
      <c r="AG62" s="105"/>
      <c r="AH62" s="105"/>
      <c r="AI62" s="112"/>
      <c r="AJ62" s="122"/>
      <c r="AK62" s="109"/>
      <c r="AL62" s="111"/>
      <c r="AN62" s="102"/>
      <c r="AP62" s="102"/>
    </row>
    <row r="63" spans="1:42" s="98" customFormat="1" ht="15.6" x14ac:dyDescent="0.3">
      <c r="A63" s="107" t="s">
        <v>107</v>
      </c>
      <c r="B63" s="108">
        <v>2015</v>
      </c>
      <c r="C63" s="118">
        <v>35738580</v>
      </c>
      <c r="D63" s="118">
        <v>13360826</v>
      </c>
      <c r="E63" s="105">
        <v>331302</v>
      </c>
      <c r="F63" s="105">
        <v>331302</v>
      </c>
      <c r="G63" s="109">
        <v>9295</v>
      </c>
      <c r="H63" s="126">
        <f>500000</f>
        <v>500000</v>
      </c>
      <c r="I63" s="109">
        <v>0.99967998266220104</v>
      </c>
      <c r="J63" s="110">
        <f>(I63*F63)/$F166</f>
        <v>2.6554306293752705E-3</v>
      </c>
      <c r="K63" s="109" t="s">
        <v>349</v>
      </c>
      <c r="L63" s="109"/>
      <c r="M63" s="109">
        <v>13.4</v>
      </c>
      <c r="N63" s="110">
        <f>(M63*F63)/$F166</f>
        <v>3.5594161182331378E-2</v>
      </c>
      <c r="O63" s="109">
        <v>93</v>
      </c>
      <c r="P63" s="110">
        <f>(O63*F63)/$F166</f>
        <v>0.24703410372812076</v>
      </c>
      <c r="Q63" s="109">
        <v>96.6</v>
      </c>
      <c r="R63" s="110">
        <f>(Q63*F63)/$F166</f>
        <v>0.25659671419501573</v>
      </c>
      <c r="S63" s="109" t="s">
        <v>349</v>
      </c>
      <c r="T63" s="109"/>
      <c r="U63" s="109">
        <v>-10.199999999999989</v>
      </c>
      <c r="V63" s="111">
        <f>(U63*F63)/$F166</f>
        <v>-2.7094062989535796E-2</v>
      </c>
      <c r="W63" s="109" t="s">
        <v>349</v>
      </c>
      <c r="X63" s="111"/>
      <c r="Y63" s="109" t="s">
        <v>349</v>
      </c>
      <c r="Z63" s="109"/>
      <c r="AA63" s="109">
        <v>3.5682269229457697</v>
      </c>
      <c r="AB63" s="111">
        <f>(AA63*F63)/$F166</f>
        <v>9.4782122560049305E-3</v>
      </c>
      <c r="AC63" s="109">
        <v>0.31033518075913102</v>
      </c>
      <c r="AD63" s="111">
        <f>(AC63*F63)/$F166</f>
        <v>8.2433734660361589E-4</v>
      </c>
      <c r="AE63" s="109" t="s">
        <v>349</v>
      </c>
      <c r="AF63" s="111"/>
      <c r="AG63" s="109">
        <v>9</v>
      </c>
      <c r="AH63" s="110">
        <f>(AG63*F63)/$F166</f>
        <v>2.3906526167237492E-2</v>
      </c>
      <c r="AI63" s="112">
        <v>71.400000000000006</v>
      </c>
      <c r="AJ63" s="106">
        <f>(AI63*F63)/$F166</f>
        <v>0.18965844092675077</v>
      </c>
      <c r="AK63" s="109" t="s">
        <v>349</v>
      </c>
      <c r="AL63" s="111"/>
      <c r="AM63" s="109" t="s">
        <v>354</v>
      </c>
      <c r="AN63" s="111"/>
      <c r="AO63" s="98" t="s">
        <v>354</v>
      </c>
      <c r="AP63" s="102"/>
    </row>
    <row r="64" spans="1:42" s="98" customFormat="1" ht="15.6" x14ac:dyDescent="0.3">
      <c r="A64" s="134"/>
      <c r="B64" s="108"/>
      <c r="C64" s="123"/>
      <c r="D64" s="123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21"/>
      <c r="R64" s="121"/>
      <c r="S64" s="121"/>
      <c r="T64" s="121"/>
      <c r="U64" s="105"/>
      <c r="V64" s="114"/>
      <c r="W64" s="118"/>
      <c r="X64" s="114"/>
      <c r="Y64" s="105"/>
      <c r="Z64" s="105"/>
      <c r="AA64" s="105"/>
      <c r="AB64" s="114"/>
      <c r="AC64" s="118"/>
      <c r="AD64" s="124"/>
      <c r="AE64" s="105"/>
      <c r="AF64" s="114"/>
      <c r="AG64" s="105"/>
      <c r="AH64" s="105"/>
      <c r="AI64" s="112"/>
      <c r="AJ64" s="122"/>
      <c r="AK64" s="109"/>
      <c r="AL64" s="111"/>
      <c r="AN64" s="102"/>
      <c r="AP64" s="102"/>
    </row>
    <row r="65" spans="1:42" s="98" customFormat="1" ht="15.6" x14ac:dyDescent="0.3">
      <c r="A65" s="107" t="s">
        <v>108</v>
      </c>
      <c r="B65" s="108">
        <v>2012</v>
      </c>
      <c r="C65" s="108">
        <v>214562367</v>
      </c>
      <c r="D65" s="108">
        <v>152959984</v>
      </c>
      <c r="E65" s="108">
        <v>6900000</v>
      </c>
      <c r="F65" s="108">
        <v>6900000</v>
      </c>
      <c r="G65" s="108">
        <v>149925</v>
      </c>
      <c r="H65" s="108">
        <v>227930</v>
      </c>
      <c r="I65" s="109" t="s">
        <v>349</v>
      </c>
      <c r="J65" s="109"/>
      <c r="K65" s="109">
        <v>57.094999999999999</v>
      </c>
      <c r="L65" s="110">
        <f>(K65*F65)/$F163</f>
        <v>6.2413721898097174</v>
      </c>
      <c r="M65" s="109">
        <v>127</v>
      </c>
      <c r="N65" s="110">
        <f>(M65*F65)/$F163</f>
        <v>13.883076768645838</v>
      </c>
      <c r="O65" s="109">
        <v>75</v>
      </c>
      <c r="P65" s="110">
        <f>(O65*F65)/$F163</f>
        <v>8.1986673830585648</v>
      </c>
      <c r="Q65" s="109">
        <v>23.3</v>
      </c>
      <c r="R65" s="110">
        <f>(Q65*F65)/$F163</f>
        <v>2.5470526670035274</v>
      </c>
      <c r="S65" s="109">
        <v>70.900000000000006</v>
      </c>
      <c r="T65" s="110">
        <f>(S65*F65)/$F163</f>
        <v>7.7504735661180311</v>
      </c>
      <c r="U65" s="109">
        <v>11.21561873547931</v>
      </c>
      <c r="V65" s="111">
        <f>(U65*F65)/$F163</f>
        <v>1.226041700098597</v>
      </c>
      <c r="W65" s="109">
        <v>8.1000003814697301</v>
      </c>
      <c r="X65" s="111">
        <f>(W65*F65)/$F163</f>
        <v>0.88545611907090416</v>
      </c>
      <c r="Y65" s="109">
        <v>54.1051216125488</v>
      </c>
      <c r="Z65" s="110">
        <f>(Y65*F65)/$F163</f>
        <v>5.9145319442829454</v>
      </c>
      <c r="AA65" s="109">
        <v>13.204773846696007</v>
      </c>
      <c r="AB65" s="111">
        <f>(AA65*F65)/$F163</f>
        <v>1.4434873151676177</v>
      </c>
      <c r="AC65" s="109">
        <v>2.98098557494676</v>
      </c>
      <c r="AD65" s="111">
        <f>(AC65*F65)/$F163</f>
        <v>0.32586812270245447</v>
      </c>
      <c r="AE65" s="109">
        <v>6.3959999999999999</v>
      </c>
      <c r="AF65" s="111">
        <f>(AE65*F65)/$F163</f>
        <v>0.69918235442723442</v>
      </c>
      <c r="AG65" s="109">
        <v>617</v>
      </c>
      <c r="AH65" s="110">
        <f>(AG65*F65)/$F163</f>
        <v>67.44770367129513</v>
      </c>
      <c r="AI65" s="112">
        <v>27</v>
      </c>
      <c r="AJ65" s="106">
        <f>(AI65*F65)/$F163</f>
        <v>2.9515202579010835</v>
      </c>
      <c r="AK65" s="109">
        <v>80.854011535644503</v>
      </c>
      <c r="AL65" s="111">
        <f>(AK65*F65)/$F163</f>
        <v>8.8386019622230609</v>
      </c>
      <c r="AM65" s="98" t="s">
        <v>354</v>
      </c>
      <c r="AN65" s="102"/>
      <c r="AO65" s="98" t="s">
        <v>354</v>
      </c>
      <c r="AP65" s="102"/>
    </row>
    <row r="66" spans="1:42" s="98" customFormat="1" ht="15.6" x14ac:dyDescent="0.3">
      <c r="A66" s="107" t="s">
        <v>108</v>
      </c>
      <c r="B66" s="108">
        <v>2013</v>
      </c>
      <c r="C66" s="108">
        <v>476926521</v>
      </c>
      <c r="D66" s="108">
        <v>264726309</v>
      </c>
      <c r="E66" s="108">
        <v>3900000</v>
      </c>
      <c r="F66" s="108">
        <v>3900000</v>
      </c>
      <c r="G66" s="108">
        <v>152828</v>
      </c>
      <c r="H66" s="108">
        <v>254822</v>
      </c>
      <c r="I66" s="109" t="s">
        <v>349</v>
      </c>
      <c r="J66" s="109"/>
      <c r="K66" s="109">
        <v>57.535195121951226</v>
      </c>
      <c r="L66" s="110">
        <f t="shared" ref="L66:L67" si="117">(K66*F66)/$F164</f>
        <v>2.5425764199272276</v>
      </c>
      <c r="M66" s="109">
        <v>122.7</v>
      </c>
      <c r="N66" s="110">
        <f t="shared" ref="N66:N68" si="118">(M66*F66)/$F164</f>
        <v>5.4223180448734469</v>
      </c>
      <c r="O66" s="109">
        <v>80</v>
      </c>
      <c r="P66" s="110">
        <f t="shared" ref="P66:P68" si="119">(O66*F66)/$F164</f>
        <v>3.5353336885890441</v>
      </c>
      <c r="Q66" s="109">
        <v>23.8</v>
      </c>
      <c r="R66" s="110">
        <f t="shared" ref="R66:R68" si="120">(Q66*F66)/$F164</f>
        <v>1.0517617723552406</v>
      </c>
      <c r="S66" s="109">
        <v>73</v>
      </c>
      <c r="T66" s="110">
        <f t="shared" ref="T66:T68" si="121">(S66*F66)/$F164</f>
        <v>3.2259919908375028</v>
      </c>
      <c r="U66" s="109">
        <v>7.0144821383228049</v>
      </c>
      <c r="V66" s="111">
        <f t="shared" ref="V66:V68" si="122">(U66*F66)/$F164</f>
        <v>0.30998168764523409</v>
      </c>
      <c r="W66" s="109">
        <v>8.1000003814697301</v>
      </c>
      <c r="X66" s="111">
        <f t="shared" ref="X66:X67" si="123">(W66*F66)/$F164</f>
        <v>0.35795255282742561</v>
      </c>
      <c r="Y66" s="109">
        <v>53.968509674072301</v>
      </c>
      <c r="Z66" s="110">
        <f t="shared" ref="Z66:Z67" si="124">(Y66*F66)/$F164</f>
        <v>2.3849586296711442</v>
      </c>
      <c r="AA66" s="109">
        <v>13.597961792835543</v>
      </c>
      <c r="AB66" s="111">
        <f t="shared" ref="AB66:AB68" si="125">(AA66*F66)/$F164</f>
        <v>0.60091665527947724</v>
      </c>
      <c r="AC66" s="109">
        <v>2.93414940731647</v>
      </c>
      <c r="AD66" s="111">
        <f t="shared" ref="AD66:AD67" si="126">(AC66*F66)/$F164</f>
        <v>0.12966496558799367</v>
      </c>
      <c r="AE66" s="109">
        <v>6.3140000000000001</v>
      </c>
      <c r="AF66" s="111">
        <f t="shared" ref="AF66:AF67" si="127">(AE66*F66)/$F164</f>
        <v>0.27902621137189032</v>
      </c>
      <c r="AG66" s="109">
        <v>610</v>
      </c>
      <c r="AH66" s="110">
        <f t="shared" ref="AH66:AH68" si="128">(AG66*F66)/$F164</f>
        <v>26.956919375491463</v>
      </c>
      <c r="AI66" s="112">
        <v>28</v>
      </c>
      <c r="AJ66" s="106">
        <f t="shared" ref="AJ66:AJ68" si="129">(AI66*F66)/$F164</f>
        <v>1.2373667910061654</v>
      </c>
      <c r="AK66" s="109">
        <v>76.126579284667997</v>
      </c>
      <c r="AL66" s="111">
        <f t="shared" ref="AL66:AL67" si="130">(AK66*F66)/$F164</f>
        <v>3.3641607542766456</v>
      </c>
      <c r="AM66" s="98" t="s">
        <v>354</v>
      </c>
      <c r="AN66" s="102"/>
      <c r="AO66" s="98" t="s">
        <v>354</v>
      </c>
      <c r="AP66" s="102"/>
    </row>
    <row r="67" spans="1:42" s="98" customFormat="1" ht="15.6" x14ac:dyDescent="0.3">
      <c r="A67" s="107" t="s">
        <v>108</v>
      </c>
      <c r="B67" s="108">
        <v>2014</v>
      </c>
      <c r="C67" s="108">
        <v>481021163</v>
      </c>
      <c r="D67" s="108">
        <v>241549136</v>
      </c>
      <c r="E67" s="108">
        <v>1600000</v>
      </c>
      <c r="F67" s="108">
        <v>1600000</v>
      </c>
      <c r="G67" s="108">
        <v>139224</v>
      </c>
      <c r="H67" s="108">
        <v>61621</v>
      </c>
      <c r="I67" s="109" t="s">
        <v>349</v>
      </c>
      <c r="J67" s="109"/>
      <c r="K67" s="109">
        <v>57.986268292682929</v>
      </c>
      <c r="L67" s="110">
        <f t="shared" si="117"/>
        <v>0.73624454430682673</v>
      </c>
      <c r="M67" s="109">
        <v>118.3</v>
      </c>
      <c r="N67" s="110">
        <f t="shared" si="118"/>
        <v>1.5020406064393721</v>
      </c>
      <c r="O67" s="109">
        <v>80</v>
      </c>
      <c r="P67" s="110">
        <f t="shared" si="119"/>
        <v>1.0157501987755686</v>
      </c>
      <c r="Q67" s="109">
        <v>24.2</v>
      </c>
      <c r="R67" s="110">
        <f t="shared" si="120"/>
        <v>0.30726443512960955</v>
      </c>
      <c r="S67" s="109">
        <v>75</v>
      </c>
      <c r="T67" s="110">
        <f t="shared" si="121"/>
        <v>0.95226581135209565</v>
      </c>
      <c r="U67" s="109">
        <v>7.7887255713180252</v>
      </c>
      <c r="V67" s="111">
        <f t="shared" si="122"/>
        <v>9.8892494340932988E-2</v>
      </c>
      <c r="W67" s="109">
        <v>8.1000003814697301</v>
      </c>
      <c r="X67" s="111">
        <f t="shared" si="123"/>
        <v>0.10284471246950076</v>
      </c>
      <c r="Y67" s="109">
        <v>53.0607299804688</v>
      </c>
      <c r="Z67" s="110">
        <f t="shared" si="124"/>
        <v>0.6737055878104744</v>
      </c>
      <c r="AA67" s="109">
        <v>14.002755308599481</v>
      </c>
      <c r="AB67" s="111">
        <f t="shared" si="125"/>
        <v>0.17779126860144465</v>
      </c>
      <c r="AC67" s="109">
        <v>2.9334204671466102</v>
      </c>
      <c r="AD67" s="111">
        <f t="shared" si="126"/>
        <v>3.7245280282456134E-2</v>
      </c>
      <c r="AE67" s="109">
        <v>6.2290000000000001</v>
      </c>
      <c r="AF67" s="111">
        <f t="shared" si="127"/>
        <v>7.9088849852162718E-2</v>
      </c>
      <c r="AG67" s="109">
        <v>601</v>
      </c>
      <c r="AH67" s="110">
        <f t="shared" si="128"/>
        <v>7.6308233683014599</v>
      </c>
      <c r="AI67" s="112">
        <v>29</v>
      </c>
      <c r="AJ67" s="106">
        <f t="shared" si="129"/>
        <v>0.36820944705614367</v>
      </c>
      <c r="AK67" s="109">
        <v>77.192810058593807</v>
      </c>
      <c r="AL67" s="111">
        <f t="shared" si="130"/>
        <v>0.98010765201326722</v>
      </c>
      <c r="AM67" s="98" t="s">
        <v>354</v>
      </c>
      <c r="AN67" s="102"/>
      <c r="AO67" s="98" t="s">
        <v>354</v>
      </c>
      <c r="AP67" s="102"/>
    </row>
    <row r="68" spans="1:42" s="98" customFormat="1" ht="15.6" x14ac:dyDescent="0.3">
      <c r="A68" s="107" t="s">
        <v>108</v>
      </c>
      <c r="B68" s="108">
        <v>2015</v>
      </c>
      <c r="C68" s="108">
        <v>377381530</v>
      </c>
      <c r="D68" s="108">
        <v>132019390</v>
      </c>
      <c r="E68" s="108">
        <v>1600000</v>
      </c>
      <c r="F68" s="108">
        <v>1600000</v>
      </c>
      <c r="G68" s="108">
        <v>15908</v>
      </c>
      <c r="H68" s="108">
        <v>49883</v>
      </c>
      <c r="I68" s="109">
        <v>0.64779001474380504</v>
      </c>
      <c r="J68" s="110">
        <f>(I68*F68)/$F166</f>
        <v>8.3100596036770405E-3</v>
      </c>
      <c r="K68" s="109" t="s">
        <v>349</v>
      </c>
      <c r="L68" s="109"/>
      <c r="M68" s="109">
        <v>114.7</v>
      </c>
      <c r="N68" s="110">
        <f t="shared" si="118"/>
        <v>1.4714086584349777</v>
      </c>
      <c r="O68" s="109">
        <v>76</v>
      </c>
      <c r="P68" s="110">
        <f t="shared" si="119"/>
        <v>0.9749525548479363</v>
      </c>
      <c r="Q68" s="109">
        <v>24.7</v>
      </c>
      <c r="R68" s="110">
        <f t="shared" si="120"/>
        <v>0.31685958032557932</v>
      </c>
      <c r="S68" s="109">
        <v>77</v>
      </c>
      <c r="T68" s="110">
        <f t="shared" si="121"/>
        <v>0.98778087793804081</v>
      </c>
      <c r="U68" s="109">
        <v>7.6110576699103945</v>
      </c>
      <c r="V68" s="111">
        <f t="shared" si="122"/>
        <v>9.7637106847027894E-2</v>
      </c>
      <c r="W68" s="109" t="s">
        <v>349</v>
      </c>
      <c r="X68" s="111"/>
      <c r="Y68" s="109" t="s">
        <v>349</v>
      </c>
      <c r="Z68" s="109"/>
      <c r="AA68" s="109">
        <v>14.423732369549004</v>
      </c>
      <c r="AB68" s="111">
        <f t="shared" si="125"/>
        <v>0.18503229900177212</v>
      </c>
      <c r="AC68" s="109">
        <v>2.9620813196841</v>
      </c>
      <c r="AD68" s="111"/>
      <c r="AE68" s="109" t="s">
        <v>349</v>
      </c>
      <c r="AF68" s="111"/>
      <c r="AG68" s="109">
        <v>587</v>
      </c>
      <c r="AH68" s="110">
        <f t="shared" si="128"/>
        <v>7.5302256538912982</v>
      </c>
      <c r="AI68" s="112">
        <v>29.9</v>
      </c>
      <c r="AJ68" s="106">
        <f t="shared" si="129"/>
        <v>0.3835668603941223</v>
      </c>
      <c r="AK68" s="109" t="s">
        <v>349</v>
      </c>
      <c r="AL68" s="111"/>
      <c r="AM68" s="98" t="s">
        <v>354</v>
      </c>
      <c r="AN68" s="102"/>
      <c r="AO68" s="98" t="s">
        <v>354</v>
      </c>
      <c r="AP68" s="102"/>
    </row>
    <row r="69" spans="1:42" s="98" customFormat="1" x14ac:dyDescent="0.3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U69" s="132"/>
      <c r="V69" s="114"/>
      <c r="X69" s="102"/>
      <c r="AB69" s="102"/>
      <c r="AD69" s="102"/>
      <c r="AE69" s="104"/>
      <c r="AF69" s="102"/>
      <c r="AI69" s="112"/>
      <c r="AJ69" s="106"/>
      <c r="AL69" s="102"/>
      <c r="AN69" s="102"/>
      <c r="AP69" s="102"/>
    </row>
    <row r="70" spans="1:42" s="98" customFormat="1" ht="15.6" x14ac:dyDescent="0.3">
      <c r="A70" s="107" t="s">
        <v>360</v>
      </c>
      <c r="B70" s="108">
        <v>2012</v>
      </c>
      <c r="C70" s="115">
        <v>92362781</v>
      </c>
      <c r="D70" s="115">
        <v>57341522</v>
      </c>
      <c r="E70" s="105">
        <v>800000</v>
      </c>
      <c r="F70" s="105">
        <v>800000</v>
      </c>
      <c r="G70" s="105">
        <v>33741</v>
      </c>
      <c r="H70" s="105"/>
      <c r="I70" s="109" t="s">
        <v>349</v>
      </c>
      <c r="J70" s="109"/>
      <c r="K70" s="109">
        <v>62.560170731707331</v>
      </c>
      <c r="L70" s="110">
        <f>(K70*F70)/$F163</f>
        <v>0.79290439614550567</v>
      </c>
      <c r="M70" s="109">
        <v>92.7</v>
      </c>
      <c r="N70" s="110">
        <f>(M70*F70)/$F163</f>
        <v>1.1749046823722187</v>
      </c>
      <c r="O70" s="109">
        <v>75</v>
      </c>
      <c r="P70" s="110">
        <f>(O70*F70)/$F163</f>
        <v>0.95057013136910906</v>
      </c>
      <c r="Q70" s="109">
        <v>38.200000000000003</v>
      </c>
      <c r="R70" s="110">
        <f>(Q70*F70)/$F163</f>
        <v>0.48415705357733291</v>
      </c>
      <c r="S70" s="109">
        <v>56.7</v>
      </c>
      <c r="T70" s="110">
        <f>(S70*F70)/$F163</f>
        <v>0.71863101931504636</v>
      </c>
      <c r="U70" s="109">
        <v>5.7950781718770514</v>
      </c>
      <c r="V70" s="111">
        <f>(S70*F70)/$F163</f>
        <v>0.71863101931504636</v>
      </c>
      <c r="W70" s="109">
        <v>31.100000381469702</v>
      </c>
      <c r="X70" s="111">
        <f>(W70*F70)/$F163</f>
        <v>0.39416975264257326</v>
      </c>
      <c r="Y70" s="109">
        <v>68.120681762695298</v>
      </c>
      <c r="Z70" s="110">
        <f>(Y70*F70)/$F163</f>
        <v>0.86337980549491378</v>
      </c>
      <c r="AA70" s="109">
        <v>3.6645648588338022</v>
      </c>
      <c r="AB70" s="111">
        <f>(AA70*F70)/$F163</f>
        <v>4.6445678656963571E-2</v>
      </c>
      <c r="AC70" s="109">
        <v>2.5160141426210099</v>
      </c>
      <c r="AD70" s="111">
        <f>(AC70*F70)/$F163</f>
        <v>3.1888638587703862E-2</v>
      </c>
      <c r="AE70" s="109">
        <v>4.7210000000000001</v>
      </c>
      <c r="AF70" s="111">
        <f>(AE70*F70)/$F163</f>
        <v>5.9835221202580849E-2</v>
      </c>
      <c r="AG70" s="109">
        <v>682</v>
      </c>
      <c r="AH70" s="110">
        <f>(AG70*F70)/$F163</f>
        <v>8.6438510612497641</v>
      </c>
      <c r="AI70" s="112">
        <v>28.4</v>
      </c>
      <c r="AJ70" s="113">
        <f>(AI70*F70)/$F163</f>
        <v>0.35994922307843596</v>
      </c>
      <c r="AK70" s="109">
        <v>95.869819641113295</v>
      </c>
      <c r="AL70" s="111">
        <f>(AK70*F70)/$F163</f>
        <v>1.2150798273411447</v>
      </c>
      <c r="AM70" s="109">
        <v>0.3</v>
      </c>
      <c r="AN70" s="111">
        <f>(AM70*F70)/$F163</f>
        <v>3.8022805254764361E-3</v>
      </c>
      <c r="AO70" s="109">
        <v>7.1</v>
      </c>
      <c r="AP70" s="102">
        <f>(AO70*F70)/$F163</f>
        <v>8.9987305769608991E-2</v>
      </c>
    </row>
    <row r="71" spans="1:42" s="98" customFormat="1" ht="15.6" x14ac:dyDescent="0.3">
      <c r="A71" s="107" t="s">
        <v>360</v>
      </c>
      <c r="B71" s="108">
        <v>2013</v>
      </c>
      <c r="C71" s="121">
        <v>106793308</v>
      </c>
      <c r="D71" s="121">
        <v>88512172</v>
      </c>
      <c r="E71" s="105">
        <v>425495</v>
      </c>
      <c r="F71" s="118">
        <v>425495</v>
      </c>
      <c r="G71" s="105">
        <v>34252</v>
      </c>
      <c r="H71" s="105"/>
      <c r="I71" s="109" t="s">
        <v>349</v>
      </c>
      <c r="J71" s="109"/>
      <c r="K71" s="109">
        <v>62.802707317073164</v>
      </c>
      <c r="L71" s="110">
        <f t="shared" ref="L71:L72" si="131">(K71*F71)/$F164</f>
        <v>0.30279496172659132</v>
      </c>
      <c r="M71" s="109">
        <v>90.2</v>
      </c>
      <c r="N71" s="110">
        <f t="shared" ref="N71:N73" si="132">(M71*F71)/$F164</f>
        <v>0.43488739123693215</v>
      </c>
      <c r="O71" s="109">
        <v>80</v>
      </c>
      <c r="P71" s="110">
        <f t="shared" ref="P71:P73" si="133">(O71*F71)/$F164</f>
        <v>0.38570943790415269</v>
      </c>
      <c r="Q71" s="109">
        <v>39.5</v>
      </c>
      <c r="R71" s="110">
        <f t="shared" ref="R71:R73" si="134">(Q71*F71)/$F164</f>
        <v>0.19044403496517537</v>
      </c>
      <c r="S71" s="109">
        <v>57.9</v>
      </c>
      <c r="T71" s="110">
        <f t="shared" ref="T71:T73" si="135">(S71*F71)/$F164</f>
        <v>0.27915720568313052</v>
      </c>
      <c r="U71" s="109">
        <v>6.0902587292541313</v>
      </c>
      <c r="V71" s="111">
        <f t="shared" ref="V71:V72" si="136">(S71*F71)/$F164</f>
        <v>0.27915720568313052</v>
      </c>
      <c r="W71" s="109">
        <v>31.100000381469702</v>
      </c>
      <c r="X71" s="111">
        <f t="shared" ref="X71:X72" si="137">(W71*F71)/$F164</f>
        <v>0.14994454582444514</v>
      </c>
      <c r="Y71" s="109">
        <v>70.263687133789105</v>
      </c>
      <c r="Z71" s="110">
        <f t="shared" ref="Z71:Z72" si="138">(Y71*F71)/$F164</f>
        <v>0.33876709086808798</v>
      </c>
      <c r="AA71" s="109">
        <v>3.7573338507810226</v>
      </c>
      <c r="AB71" s="111">
        <f t="shared" ref="AB71:AB73" si="139">(AA71*F71)/$F164</f>
        <v>1.8115489095037421E-2</v>
      </c>
      <c r="AC71" s="109">
        <v>2.5000024186367402</v>
      </c>
      <c r="AD71" s="111">
        <f t="shared" ref="AD71:AD73" si="140">(AC71*F71)/$F164</f>
        <v>1.2053431595642492E-2</v>
      </c>
      <c r="AE71" s="109">
        <v>4.6619999999999999</v>
      </c>
      <c r="AF71" s="111">
        <f t="shared" ref="AF71:AF72" si="141">(AE71*F71)/$F164</f>
        <v>2.2477217493864495E-2</v>
      </c>
      <c r="AG71" s="109">
        <v>655</v>
      </c>
      <c r="AH71" s="110">
        <f t="shared" ref="AH71:AH73" si="142">(AG71*F71)/$F164</f>
        <v>3.1579960228402499</v>
      </c>
      <c r="AI71" s="112">
        <v>29.5</v>
      </c>
      <c r="AJ71" s="113">
        <f t="shared" ref="AJ71:AJ73" si="143">(AI71*F71)/$F164</f>
        <v>0.1422303552271563</v>
      </c>
      <c r="AK71" s="109">
        <v>96.269866943359403</v>
      </c>
      <c r="AL71" s="111">
        <f t="shared" ref="AL71:AL72" si="144">(AK71*F71)/$F164</f>
        <v>0.46415245332288407</v>
      </c>
      <c r="AM71" s="109">
        <v>0.2</v>
      </c>
      <c r="AN71" s="111">
        <f t="shared" ref="AN71:AN73" si="145">(AM71*F71)/$F164</f>
        <v>9.6427359476038165E-4</v>
      </c>
      <c r="AO71" s="109">
        <v>6.4</v>
      </c>
      <c r="AP71" s="102">
        <f t="shared" ref="AP71:AP73" si="146">(AO71*F71)/$F164</f>
        <v>3.0856755032332213E-2</v>
      </c>
    </row>
    <row r="72" spans="1:42" s="98" customFormat="1" ht="15.6" x14ac:dyDescent="0.3">
      <c r="A72" s="107" t="s">
        <v>360</v>
      </c>
      <c r="B72" s="108">
        <v>2014</v>
      </c>
      <c r="C72" s="115">
        <v>90922853</v>
      </c>
      <c r="D72" s="115">
        <v>39479615</v>
      </c>
      <c r="E72" s="105">
        <v>390000</v>
      </c>
      <c r="F72" s="118">
        <v>390000</v>
      </c>
      <c r="G72" s="105">
        <v>34079</v>
      </c>
      <c r="H72" s="105"/>
      <c r="I72" s="109" t="s">
        <v>349</v>
      </c>
      <c r="J72" s="109"/>
      <c r="K72" s="109">
        <v>63.016585365853679</v>
      </c>
      <c r="L72" s="110">
        <f t="shared" si="131"/>
        <v>0.19502775432417307</v>
      </c>
      <c r="M72" s="109">
        <v>87.5</v>
      </c>
      <c r="N72" s="110">
        <f t="shared" si="132"/>
        <v>0.27080059010325219</v>
      </c>
      <c r="O72" s="109">
        <v>84</v>
      </c>
      <c r="P72" s="110">
        <f t="shared" si="133"/>
        <v>0.25996856649912209</v>
      </c>
      <c r="Q72" s="109">
        <v>39.700000000000003</v>
      </c>
      <c r="R72" s="110">
        <f t="shared" si="134"/>
        <v>0.12286609630970416</v>
      </c>
      <c r="S72" s="109">
        <v>57.9</v>
      </c>
      <c r="T72" s="110">
        <f t="shared" si="135"/>
        <v>0.17919261905118058</v>
      </c>
      <c r="U72" s="109">
        <v>4.2062140555496796</v>
      </c>
      <c r="V72" s="111">
        <f t="shared" si="136"/>
        <v>0.17919261905118058</v>
      </c>
      <c r="W72" s="109">
        <v>31</v>
      </c>
      <c r="X72" s="111">
        <f t="shared" si="137"/>
        <v>9.5940780493723635E-2</v>
      </c>
      <c r="Y72" s="109">
        <v>67.502433776855497</v>
      </c>
      <c r="Z72" s="110">
        <f t="shared" si="138"/>
        <v>0.20891084457346482</v>
      </c>
      <c r="AA72" s="109">
        <v>3.8513874066168623</v>
      </c>
      <c r="AB72" s="111">
        <f t="shared" si="139"/>
        <v>1.1919519799178062E-2</v>
      </c>
      <c r="AC72" s="109">
        <v>2.47238250937251</v>
      </c>
      <c r="AD72" s="111">
        <f t="shared" si="140"/>
        <v>7.651687342846116E-3</v>
      </c>
      <c r="AE72" s="109">
        <v>4.6029999999999998</v>
      </c>
      <c r="AF72" s="111">
        <f t="shared" si="141"/>
        <v>1.4245658471374512E-2</v>
      </c>
      <c r="AG72" s="109">
        <v>629</v>
      </c>
      <c r="AH72" s="110">
        <f t="shared" si="142"/>
        <v>1.9466693848565215</v>
      </c>
      <c r="AI72" s="112">
        <v>30.6</v>
      </c>
      <c r="AJ72" s="113">
        <f t="shared" si="143"/>
        <v>9.4702834938965905E-2</v>
      </c>
      <c r="AK72" s="109">
        <v>97.971099853515597</v>
      </c>
      <c r="AL72" s="111">
        <f t="shared" si="144"/>
        <v>0.30320721889596197</v>
      </c>
      <c r="AM72" s="109">
        <v>0.2</v>
      </c>
      <c r="AN72" s="111">
        <f t="shared" si="145"/>
        <v>6.1897277737886221E-4</v>
      </c>
      <c r="AO72" s="109">
        <v>5.8</v>
      </c>
      <c r="AP72" s="102">
        <f t="shared" si="146"/>
        <v>1.7950210543987002E-2</v>
      </c>
    </row>
    <row r="73" spans="1:42" s="98" customFormat="1" ht="15.6" x14ac:dyDescent="0.3">
      <c r="A73" s="107" t="s">
        <v>360</v>
      </c>
      <c r="B73" s="108">
        <v>2015</v>
      </c>
      <c r="C73" s="105">
        <v>94565988</v>
      </c>
      <c r="D73" s="105">
        <v>52092320</v>
      </c>
      <c r="E73" s="105">
        <v>428000</v>
      </c>
      <c r="F73" s="105">
        <v>465000</v>
      </c>
      <c r="G73" s="109">
        <v>77380</v>
      </c>
      <c r="H73" s="105"/>
      <c r="I73" s="109">
        <v>0.78517997264862105</v>
      </c>
      <c r="J73" s="110">
        <f>(I73*F73)/$F166</f>
        <v>2.9273326271577363E-3</v>
      </c>
      <c r="K73" s="109" t="s">
        <v>349</v>
      </c>
      <c r="L73" s="109"/>
      <c r="M73" s="109">
        <v>84.7</v>
      </c>
      <c r="N73" s="110">
        <f t="shared" si="132"/>
        <v>0.31578119941581739</v>
      </c>
      <c r="O73" s="109">
        <v>70</v>
      </c>
      <c r="P73" s="110">
        <f t="shared" si="133"/>
        <v>0.26097619786431192</v>
      </c>
      <c r="Q73" s="109">
        <v>40</v>
      </c>
      <c r="R73" s="110">
        <f t="shared" si="134"/>
        <v>0.14912925592246395</v>
      </c>
      <c r="S73" s="109">
        <v>57.9</v>
      </c>
      <c r="T73" s="110">
        <f t="shared" si="135"/>
        <v>0.21586459794776655</v>
      </c>
      <c r="U73" s="109" t="s">
        <v>349</v>
      </c>
      <c r="V73" s="111"/>
      <c r="W73" s="109" t="s">
        <v>349</v>
      </c>
      <c r="X73" s="111"/>
      <c r="Y73" s="109" t="s">
        <v>349</v>
      </c>
      <c r="Z73" s="109"/>
      <c r="AA73" s="109">
        <v>3.9464092364412533</v>
      </c>
      <c r="AB73" s="111">
        <f t="shared" si="139"/>
        <v>1.471312682490058E-2</v>
      </c>
      <c r="AC73" s="109">
        <v>2.4372662668576699</v>
      </c>
      <c r="AD73" s="111">
        <f t="shared" si="140"/>
        <v>9.0866926215351449E-3</v>
      </c>
      <c r="AE73" s="109" t="s">
        <v>349</v>
      </c>
      <c r="AF73" s="111"/>
      <c r="AG73" s="109">
        <v>602</v>
      </c>
      <c r="AH73" s="110">
        <f t="shared" si="142"/>
        <v>2.2443953016330824</v>
      </c>
      <c r="AI73" s="112">
        <v>31.7</v>
      </c>
      <c r="AJ73" s="113">
        <f t="shared" si="143"/>
        <v>0.11818493531855268</v>
      </c>
      <c r="AK73" s="109" t="s">
        <v>349</v>
      </c>
      <c r="AL73" s="111"/>
      <c r="AM73" s="109">
        <v>0.2</v>
      </c>
      <c r="AN73" s="111">
        <f t="shared" si="145"/>
        <v>7.4564627961231972E-4</v>
      </c>
      <c r="AO73" s="109">
        <v>5.6</v>
      </c>
      <c r="AP73" s="102">
        <f t="shared" si="146"/>
        <v>2.0878095829144953E-2</v>
      </c>
    </row>
    <row r="74" spans="1:42" s="98" customFormat="1" x14ac:dyDescent="0.3">
      <c r="A74" s="107"/>
      <c r="B74" s="108"/>
      <c r="C74" s="107"/>
      <c r="D74" s="107"/>
      <c r="U74" s="132"/>
      <c r="V74" s="114"/>
      <c r="X74" s="102"/>
      <c r="AB74" s="102"/>
      <c r="AD74" s="102"/>
      <c r="AE74" s="104"/>
      <c r="AF74" s="102"/>
      <c r="AI74" s="112"/>
      <c r="AJ74" s="106"/>
      <c r="AL74" s="102"/>
      <c r="AN74" s="102"/>
      <c r="AP74" s="102"/>
    </row>
    <row r="75" spans="1:42" s="98" customFormat="1" ht="15.6" x14ac:dyDescent="0.3">
      <c r="A75" s="107" t="s">
        <v>361</v>
      </c>
      <c r="B75" s="108">
        <v>2011</v>
      </c>
      <c r="C75" s="131">
        <v>18150794</v>
      </c>
      <c r="D75" s="131">
        <v>3379194</v>
      </c>
      <c r="E75" s="105">
        <v>769000</v>
      </c>
      <c r="F75" s="105">
        <v>769000</v>
      </c>
      <c r="G75" s="105">
        <v>1985</v>
      </c>
      <c r="H75" s="105"/>
      <c r="I75" s="109" t="s">
        <v>349</v>
      </c>
      <c r="J75" s="109"/>
      <c r="K75" s="109">
        <v>68.122536585365864</v>
      </c>
      <c r="L75" s="110">
        <f>(K75*F75)/$F162</f>
        <v>0.84897121454996571</v>
      </c>
      <c r="M75" s="109">
        <v>28</v>
      </c>
      <c r="N75" s="110">
        <f>(M75*F75)/$F162</f>
        <v>0.34894757592607889</v>
      </c>
      <c r="O75" s="109">
        <v>98</v>
      </c>
      <c r="P75" s="110">
        <f>(O75*F75)/$F162</f>
        <v>1.221316515741276</v>
      </c>
      <c r="Q75" s="109">
        <v>57.2</v>
      </c>
      <c r="R75" s="110">
        <f>(Q75*F75)/$F162</f>
        <v>0.71285004796327545</v>
      </c>
      <c r="S75" s="109">
        <v>63.3</v>
      </c>
      <c r="T75" s="110">
        <f>(S75*F75)/$F162</f>
        <v>0.78887076986145688</v>
      </c>
      <c r="U75" s="109">
        <v>17.29077735253594</v>
      </c>
      <c r="V75" s="111">
        <f>(U75*F75)/$F162</f>
        <v>0.21548481582303428</v>
      </c>
      <c r="W75" s="109">
        <v>4.8000001907348597</v>
      </c>
      <c r="X75" s="111">
        <f>(W75*F75)/$F162</f>
        <v>5.9819586821487337E-2</v>
      </c>
      <c r="Y75" s="109" t="s">
        <v>349</v>
      </c>
      <c r="Z75" s="109"/>
      <c r="AA75" s="109">
        <v>1.7759687427585673</v>
      </c>
      <c r="AB75" s="111">
        <f>(AA75*F75)/$F162</f>
        <v>2.2132856703788856E-2</v>
      </c>
      <c r="AC75" s="109">
        <v>1.6966518811617199</v>
      </c>
      <c r="AD75" s="111">
        <f>(AC75*F75)/$F162</f>
        <v>2.1144377182921566E-2</v>
      </c>
      <c r="AE75" s="109">
        <v>2.6070000000000002</v>
      </c>
      <c r="AF75" s="111">
        <f>(AE75*F75)/$F162</f>
        <v>3.248951180140313E-2</v>
      </c>
      <c r="AG75" s="109">
        <v>58</v>
      </c>
      <c r="AH75" s="110">
        <f>(AG75*F75)/$F162</f>
        <v>0.72281997870402048</v>
      </c>
      <c r="AI75" s="112">
        <v>79.8</v>
      </c>
      <c r="AJ75" s="113">
        <f>(AI75*F75)/$F162</f>
        <v>0.99450059138932478</v>
      </c>
      <c r="AK75" s="109">
        <v>122.063842773438</v>
      </c>
      <c r="AL75" s="111">
        <f>(AK75*F75)/$F162</f>
        <v>1.5212100730004718</v>
      </c>
      <c r="AM75" s="109">
        <v>0.7</v>
      </c>
      <c r="AN75" s="111">
        <f>(AM75*F75)/$F162</f>
        <v>8.7236893981519712E-3</v>
      </c>
      <c r="AO75" s="109">
        <v>24.5</v>
      </c>
      <c r="AP75" s="102">
        <f>(AO75*F75)/$F162</f>
        <v>0.30532912893531899</v>
      </c>
    </row>
    <row r="76" spans="1:42" s="98" customFormat="1" x14ac:dyDescent="0.3">
      <c r="A76" s="107"/>
      <c r="B76" s="108"/>
      <c r="C76" s="131"/>
      <c r="D76" s="131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15"/>
      <c r="R76" s="115"/>
      <c r="S76" s="115"/>
      <c r="T76" s="115"/>
      <c r="U76" s="105"/>
      <c r="V76" s="114"/>
      <c r="W76" s="118"/>
      <c r="X76" s="114"/>
      <c r="Y76" s="105"/>
      <c r="Z76" s="105"/>
      <c r="AA76" s="105"/>
      <c r="AB76" s="114"/>
      <c r="AC76" s="118"/>
      <c r="AD76" s="124"/>
      <c r="AE76" s="105"/>
      <c r="AF76" s="114"/>
      <c r="AG76" s="105"/>
      <c r="AH76" s="105"/>
      <c r="AI76" s="112"/>
      <c r="AJ76" s="113"/>
      <c r="AK76" s="105"/>
      <c r="AL76" s="114"/>
      <c r="AN76" s="102"/>
      <c r="AP76" s="102"/>
    </row>
    <row r="77" spans="1:42" s="98" customFormat="1" ht="15.6" x14ac:dyDescent="0.3">
      <c r="A77" s="107" t="s">
        <v>110</v>
      </c>
      <c r="B77" s="108">
        <v>2014</v>
      </c>
      <c r="C77" s="115">
        <v>192023000</v>
      </c>
      <c r="D77" s="115">
        <v>128967418</v>
      </c>
      <c r="E77" s="105">
        <v>420000</v>
      </c>
      <c r="F77" s="118">
        <v>909000</v>
      </c>
      <c r="G77" s="105">
        <v>478976</v>
      </c>
      <c r="H77" s="105">
        <v>662400</v>
      </c>
      <c r="I77" s="109">
        <v>0.99871999025344804</v>
      </c>
      <c r="J77" s="110">
        <f>(I77*F77)/$F165</f>
        <v>7.2041802813793453E-3</v>
      </c>
      <c r="K77" s="109">
        <v>65.857853658536598</v>
      </c>
      <c r="L77" s="110">
        <f>(K77*F77)/$F165</f>
        <v>0.47505993204400854</v>
      </c>
      <c r="M77" s="109">
        <v>51.7</v>
      </c>
      <c r="N77" s="110">
        <f>(M77*F77)/$F165</f>
        <v>0.37293347903529284</v>
      </c>
      <c r="O77" s="109">
        <v>86</v>
      </c>
      <c r="P77" s="110">
        <f>(O77*F77)/$F165</f>
        <v>0.62035356280532272</v>
      </c>
      <c r="Q77" s="109">
        <v>79.5</v>
      </c>
      <c r="R77" s="110">
        <f>(Q77*F77)/$F165</f>
        <v>0.57346637491887387</v>
      </c>
      <c r="S77" s="109">
        <v>80.5</v>
      </c>
      <c r="T77" s="110">
        <f>(S77*F77)/$F165</f>
        <v>0.58067978843986601</v>
      </c>
      <c r="U77" s="109">
        <v>8.4963658604640955</v>
      </c>
      <c r="V77" s="111">
        <f>(U77*F77)/$F165</f>
        <v>6.1287800377167592E-2</v>
      </c>
      <c r="W77" s="109">
        <v>3.2999999523162802</v>
      </c>
      <c r="X77" s="111">
        <f>(W77*F77)/$F165</f>
        <v>2.3804264275311619E-2</v>
      </c>
      <c r="Y77" s="109">
        <v>85.072898864746094</v>
      </c>
      <c r="Z77" s="110">
        <f>(Y77*F77)/$F165</f>
        <v>0.61366599894095508</v>
      </c>
      <c r="AA77" s="109">
        <v>81.823297298952653</v>
      </c>
      <c r="AB77" s="111">
        <f>(AA77*F77)/$F165</f>
        <v>0.59022527906842348</v>
      </c>
      <c r="AC77" s="109">
        <v>0.85196116019990997</v>
      </c>
      <c r="AD77" s="111">
        <f>(AC77*F77)/$F165</f>
        <v>6.1455481523461676E-3</v>
      </c>
      <c r="AE77" s="109">
        <v>2.2040000000000002</v>
      </c>
      <c r="AF77" s="111">
        <f>(AE77*F77)/$F165</f>
        <v>1.5898363400266645E-2</v>
      </c>
      <c r="AG77" s="109">
        <v>184</v>
      </c>
      <c r="AH77" s="110">
        <f>(AG77*F77)/$F165</f>
        <v>1.3272680878625509</v>
      </c>
      <c r="AI77" s="112">
        <v>83.6</v>
      </c>
      <c r="AJ77" s="106">
        <f>(AI77*F77)/$F165</f>
        <v>0.60304137035494165</v>
      </c>
      <c r="AK77" s="109">
        <v>99.658287048339801</v>
      </c>
      <c r="AL77" s="111">
        <f>(AK77*F77)/$F165</f>
        <v>0.71887643527340861</v>
      </c>
      <c r="AM77" s="109">
        <v>8</v>
      </c>
      <c r="AN77" s="111">
        <f>(AM77*F77)/$F165</f>
        <v>5.7707308167936996E-2</v>
      </c>
      <c r="AO77" s="109">
        <v>14.9</v>
      </c>
      <c r="AP77" s="102">
        <f>(AO77*F77)/$F165</f>
        <v>0.10747986146278266</v>
      </c>
    </row>
    <row r="78" spans="1:42" s="98" customFormat="1" ht="15.6" x14ac:dyDescent="0.3">
      <c r="A78" s="107" t="s">
        <v>110</v>
      </c>
      <c r="B78" s="108">
        <v>2015</v>
      </c>
      <c r="C78" s="105">
        <v>265044894</v>
      </c>
      <c r="D78" s="105">
        <v>132766183</v>
      </c>
      <c r="E78" s="135">
        <v>536400</v>
      </c>
      <c r="F78" s="135">
        <v>540700</v>
      </c>
      <c r="G78" s="105"/>
      <c r="H78" s="109">
        <v>644000</v>
      </c>
      <c r="I78" s="109">
        <v>0.99984997510910001</v>
      </c>
      <c r="J78" s="110">
        <f>(I78*F78)/$F166</f>
        <v>4.3345210506407061E-3</v>
      </c>
      <c r="K78" s="109" t="s">
        <v>349</v>
      </c>
      <c r="L78" s="109"/>
      <c r="M78" s="109">
        <v>50</v>
      </c>
      <c r="N78" s="110">
        <f>(M78*F78)/$F166</f>
        <v>0.21675857171310822</v>
      </c>
      <c r="O78" s="109">
        <v>86</v>
      </c>
      <c r="P78" s="110">
        <f>(O78*F78)/$F166</f>
        <v>0.37282474334654614</v>
      </c>
      <c r="Q78" s="109">
        <v>79.599999999999994</v>
      </c>
      <c r="R78" s="110">
        <f>(Q78*F78)/$F166</f>
        <v>0.34507964616726827</v>
      </c>
      <c r="S78" s="109">
        <v>80.599999999999994</v>
      </c>
      <c r="T78" s="110">
        <f>(S78*F78)/$F166</f>
        <v>0.34941481760153043</v>
      </c>
      <c r="U78" s="109">
        <v>6.9912709783595233</v>
      </c>
      <c r="V78" s="111">
        <f>(U78*F78)/$F166</f>
        <v>3.0308358234570298E-2</v>
      </c>
      <c r="W78" s="109" t="s">
        <v>349</v>
      </c>
      <c r="X78" s="111"/>
      <c r="Y78" s="109" t="s">
        <v>349</v>
      </c>
      <c r="Z78" s="109"/>
      <c r="AA78" s="109">
        <v>82.527644392723715</v>
      </c>
      <c r="AB78" s="111">
        <f>(AA78*F78)/$F166</f>
        <v>0.35777148650828189</v>
      </c>
      <c r="AC78" s="109">
        <v>0.85713096466050998</v>
      </c>
      <c r="AD78" s="111">
        <f>(AC78*F78)/$F166</f>
        <v>3.7158096734178155E-3</v>
      </c>
      <c r="AE78" s="109" t="s">
        <v>349</v>
      </c>
      <c r="AF78" s="111"/>
      <c r="AG78" s="109">
        <v>178</v>
      </c>
      <c r="AH78" s="110">
        <f>(AG78*F78)/$F166</f>
        <v>0.77166051529866519</v>
      </c>
      <c r="AI78" s="112">
        <v>84.7</v>
      </c>
      <c r="AJ78" s="106">
        <f>(AI78*F78)/$F166</f>
        <v>0.3671890204820053</v>
      </c>
      <c r="AK78" s="109" t="s">
        <v>349</v>
      </c>
      <c r="AL78" s="111"/>
      <c r="AM78" s="109">
        <v>7.7</v>
      </c>
      <c r="AN78" s="111">
        <f>(AM78*F78)/$F166</f>
        <v>3.3380820043818663E-2</v>
      </c>
      <c r="AO78" s="109">
        <v>14.2</v>
      </c>
      <c r="AP78" s="102">
        <f>(AO78*F78)/$F166</f>
        <v>6.1559434366522732E-2</v>
      </c>
    </row>
    <row r="79" spans="1:42" s="98" customFormat="1" x14ac:dyDescent="0.3">
      <c r="A79" s="107"/>
      <c r="B79" s="108"/>
      <c r="C79" s="131"/>
      <c r="D79" s="131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15"/>
      <c r="R79" s="115"/>
      <c r="S79" s="115"/>
      <c r="T79" s="115"/>
      <c r="U79" s="105"/>
      <c r="V79" s="114"/>
      <c r="W79" s="118"/>
      <c r="X79" s="114"/>
      <c r="Y79" s="105"/>
      <c r="Z79" s="105"/>
      <c r="AA79" s="105"/>
      <c r="AB79" s="114"/>
      <c r="AC79" s="118"/>
      <c r="AD79" s="124"/>
      <c r="AE79" s="105"/>
      <c r="AF79" s="114"/>
      <c r="AG79" s="105"/>
      <c r="AH79" s="105"/>
      <c r="AI79" s="112"/>
      <c r="AJ79" s="113"/>
      <c r="AK79" s="105"/>
      <c r="AL79" s="114"/>
      <c r="AN79" s="102"/>
      <c r="AP79" s="102"/>
    </row>
    <row r="80" spans="1:42" s="98" customFormat="1" ht="15.6" x14ac:dyDescent="0.3">
      <c r="A80" s="107" t="s">
        <v>230</v>
      </c>
      <c r="B80" s="108">
        <v>2015</v>
      </c>
      <c r="C80" s="105">
        <v>421862342</v>
      </c>
      <c r="D80" s="105">
        <v>281218870</v>
      </c>
      <c r="E80" s="105">
        <v>2800000</v>
      </c>
      <c r="F80" s="105">
        <v>2800000</v>
      </c>
      <c r="G80" s="105">
        <v>32659</v>
      </c>
      <c r="H80" s="105">
        <v>50000</v>
      </c>
      <c r="I80" s="109">
        <v>0.94415998458862305</v>
      </c>
      <c r="J80" s="110">
        <f>(I80*F80)/$F166</f>
        <v>2.1195981329339024E-2</v>
      </c>
      <c r="K80" s="109" t="s">
        <v>349</v>
      </c>
      <c r="L80" s="109"/>
      <c r="M80" s="109">
        <v>35.799999999999997</v>
      </c>
      <c r="N80" s="110">
        <f>(M80*F80)/$F166</f>
        <v>0.80369444159504211</v>
      </c>
      <c r="O80" s="109">
        <v>85</v>
      </c>
      <c r="P80" s="110">
        <f>(O80*F80)/$F166</f>
        <v>1.9082130596530333</v>
      </c>
      <c r="Q80" s="109">
        <v>45.8</v>
      </c>
      <c r="R80" s="110">
        <f>(Q80*F80)/$F166</f>
        <v>1.0281900956718697</v>
      </c>
      <c r="S80" s="109">
        <v>91.6</v>
      </c>
      <c r="T80" s="110">
        <f>(S80*F80)/$F166</f>
        <v>2.0563801913437394</v>
      </c>
      <c r="U80" s="109">
        <v>3.3629531833780248</v>
      </c>
      <c r="V80" s="111">
        <f>(U80*F80)/$F166</f>
        <v>7.5496837453219875E-2</v>
      </c>
      <c r="W80" s="109" t="s">
        <v>349</v>
      </c>
      <c r="X80" s="111"/>
      <c r="Y80" s="109">
        <v>105.71559143066401</v>
      </c>
      <c r="Z80" s="110">
        <f>(Y80*F80)/$F166</f>
        <v>2.3732690844345568</v>
      </c>
      <c r="AA80" s="109">
        <v>198.909661667248</v>
      </c>
      <c r="AB80" s="111">
        <f>(AA80*F80)/$F166</f>
        <v>4.4654354598189299</v>
      </c>
      <c r="AC80" s="109">
        <v>1.1959409569422801</v>
      </c>
      <c r="AD80" s="111">
        <f>(AC80*F80)/$F166</f>
        <v>2.6848354736602409E-2</v>
      </c>
      <c r="AE80" s="109" t="s">
        <v>349</v>
      </c>
      <c r="AF80" s="111"/>
      <c r="AG80" s="109">
        <v>258</v>
      </c>
      <c r="AH80" s="110">
        <f>(AG80*F80)/$F166</f>
        <v>5.7919878751821479</v>
      </c>
      <c r="AI80" s="112">
        <v>68.7</v>
      </c>
      <c r="AJ80" s="106">
        <f>(AI80*F80)/$F166</f>
        <v>1.5422851435078047</v>
      </c>
      <c r="AK80" s="109">
        <v>135.43350219726599</v>
      </c>
      <c r="AL80" s="111">
        <f>(AK80*F80)/$F166</f>
        <v>3.0404232659690673</v>
      </c>
      <c r="AM80" s="109">
        <v>2.2000000000000002</v>
      </c>
      <c r="AN80" s="111">
        <f>(AM80*F80)/$F166</f>
        <v>4.9389043896902046E-2</v>
      </c>
      <c r="AO80" s="109">
        <v>7.8</v>
      </c>
      <c r="AP80" s="102">
        <f>(AO80*F80)/$F166</f>
        <v>0.1751066101799254</v>
      </c>
    </row>
    <row r="81" spans="1:42" s="98" customFormat="1" x14ac:dyDescent="0.3">
      <c r="A81" s="107"/>
      <c r="B81" s="108"/>
      <c r="C81" s="107"/>
      <c r="D81" s="107"/>
      <c r="U81" s="132"/>
      <c r="V81" s="114"/>
      <c r="X81" s="102"/>
      <c r="AB81" s="102"/>
      <c r="AD81" s="102"/>
      <c r="AE81" s="104"/>
      <c r="AF81" s="102"/>
      <c r="AI81" s="112"/>
      <c r="AJ81" s="106"/>
      <c r="AL81" s="102"/>
      <c r="AN81" s="102"/>
      <c r="AP81" s="102"/>
    </row>
    <row r="82" spans="1:42" s="98" customFormat="1" ht="15.6" x14ac:dyDescent="0.3">
      <c r="A82" s="107" t="s">
        <v>113</v>
      </c>
      <c r="B82" s="108">
        <v>2011</v>
      </c>
      <c r="C82" s="131">
        <v>215926795</v>
      </c>
      <c r="D82" s="131">
        <v>116113607</v>
      </c>
      <c r="E82" s="105">
        <v>4262000</v>
      </c>
      <c r="F82" s="105">
        <f t="shared" si="44"/>
        <v>4262000</v>
      </c>
      <c r="G82" s="105">
        <v>819</v>
      </c>
      <c r="H82" s="105"/>
      <c r="I82" s="109" t="s">
        <v>349</v>
      </c>
      <c r="J82" s="109"/>
      <c r="K82" s="109">
        <v>59.204560975609759</v>
      </c>
      <c r="L82" s="110">
        <f>(K82*F82)/$F162</f>
        <v>4.0892571804901161</v>
      </c>
      <c r="M82" s="109">
        <v>116.1</v>
      </c>
      <c r="N82" s="110">
        <f>(M82*F82)/$F162</f>
        <v>8.0190233798117063</v>
      </c>
      <c r="O82" s="109">
        <v>69</v>
      </c>
      <c r="P82" s="110">
        <f>(O82*F82)/$F162</f>
        <v>4.7658278484669063</v>
      </c>
      <c r="Q82" s="109">
        <v>9.8000000000000007</v>
      </c>
      <c r="R82" s="110">
        <f>(Q82*F82)/$F162</f>
        <v>0.6768856944199374</v>
      </c>
      <c r="S82" s="109">
        <v>55.1</v>
      </c>
      <c r="T82" s="110">
        <f>(S82*F82)/$F162</f>
        <v>3.8057552818916887</v>
      </c>
      <c r="U82" s="109">
        <v>2.3114002199937147</v>
      </c>
      <c r="V82" s="111">
        <f>(U82*F82)/$F162</f>
        <v>0.15964834112171852</v>
      </c>
      <c r="W82" s="109">
        <v>5.0999999046325701</v>
      </c>
      <c r="X82" s="111">
        <f>(W82*F82)/$F162</f>
        <v>0.35225683438661548</v>
      </c>
      <c r="Y82" s="109">
        <v>44.597610473632798</v>
      </c>
      <c r="Z82" s="110">
        <f>(Y82*F82)/$F162</f>
        <v>3.0803555647872254</v>
      </c>
      <c r="AA82" s="109">
        <v>13.378451882845189</v>
      </c>
      <c r="AB82" s="111">
        <f>(AA82*F82)/$F162</f>
        <v>0.92404925438605956</v>
      </c>
      <c r="AC82" s="109">
        <v>3.9386861702304201</v>
      </c>
      <c r="AD82" s="111">
        <f>(AC82*F82)/$F162</f>
        <v>0.27204493096312465</v>
      </c>
      <c r="AE82" s="109">
        <v>7.6559999999999997</v>
      </c>
      <c r="AF82" s="111">
        <f>(AE82*F82)/$F162</f>
        <v>0.52879968127337151</v>
      </c>
      <c r="AG82" s="109">
        <v>635</v>
      </c>
      <c r="AH82" s="110">
        <f>(AG82*F82)/$F162</f>
        <v>43.859430199659208</v>
      </c>
      <c r="AI82" s="112">
        <v>43.6</v>
      </c>
      <c r="AJ82" s="106">
        <f>(AI82*F82)/$F162</f>
        <v>3.0114506404805379</v>
      </c>
      <c r="AK82" s="109">
        <v>67.272392272949205</v>
      </c>
      <c r="AL82" s="111">
        <f>(AK82*F82)/$F162</f>
        <v>4.6465020366291485</v>
      </c>
      <c r="AM82" s="109">
        <v>1.7</v>
      </c>
      <c r="AN82" s="111">
        <f>(AM82*F82)/$F162</f>
        <v>0.11741894699121362</v>
      </c>
      <c r="AO82" s="109">
        <v>10.5</v>
      </c>
      <c r="AP82" s="102">
        <f>(AO82*F82)/$F162</f>
        <v>0.72523467259279006</v>
      </c>
    </row>
    <row r="83" spans="1:42" s="98" customFormat="1" ht="15.6" x14ac:dyDescent="0.3">
      <c r="A83" s="107" t="s">
        <v>113</v>
      </c>
      <c r="B83" s="108">
        <v>2012</v>
      </c>
      <c r="C83" s="115">
        <v>489640803</v>
      </c>
      <c r="D83" s="115">
        <v>312729054</v>
      </c>
      <c r="E83" s="105">
        <v>6400000</v>
      </c>
      <c r="F83" s="105">
        <v>6400000</v>
      </c>
      <c r="G83" s="105">
        <v>824</v>
      </c>
      <c r="H83" s="105"/>
      <c r="I83" s="109">
        <v>0.43603000044822698</v>
      </c>
      <c r="J83" s="110">
        <f>(I83*F83)/$F164</f>
        <v>3.1620749739899756E-2</v>
      </c>
      <c r="K83" s="109">
        <v>60.072536585365853</v>
      </c>
      <c r="L83" s="110">
        <f t="shared" ref="L83:L85" si="147">(K83*F83)/$F163</f>
        <v>6.0910036259868612</v>
      </c>
      <c r="M83" s="109">
        <v>109.6</v>
      </c>
      <c r="N83" s="110">
        <f t="shared" ref="N83:N86" si="148">(M83*F83)/$F163</f>
        <v>11.112798549125797</v>
      </c>
      <c r="O83" s="109">
        <v>75</v>
      </c>
      <c r="P83" s="110">
        <f t="shared" ref="P83:P86" si="149">(O83*F83)/$F163</f>
        <v>7.6045610509528725</v>
      </c>
      <c r="Q83" s="109">
        <v>10.1</v>
      </c>
      <c r="R83" s="110">
        <f t="shared" ref="R83:R86" si="150">(Q83*F83)/$F163</f>
        <v>1.0240808881949868</v>
      </c>
      <c r="S83" s="109">
        <v>56.2</v>
      </c>
      <c r="T83" s="110">
        <f t="shared" ref="T83:T86" si="151">(S83*F83)/$F163</f>
        <v>5.6983510808473525</v>
      </c>
      <c r="U83" s="109">
        <v>11.813663275119879</v>
      </c>
      <c r="V83" s="111">
        <f t="shared" ref="V83:V86" si="152">(U83*F83)/$F163</f>
        <v>1.1978363148139863</v>
      </c>
      <c r="W83" s="109">
        <v>5.0999999046325701</v>
      </c>
      <c r="X83" s="111">
        <f t="shared" ref="X83:X85" si="153">(W83*F83)/$F163</f>
        <v>0.51711014179509607</v>
      </c>
      <c r="Y83" s="109">
        <v>48.289901733398402</v>
      </c>
      <c r="Z83" s="110">
        <f t="shared" ref="Z83:Z85" si="154">(Y83*F83)/$F163</f>
        <v>4.8963134116819074</v>
      </c>
      <c r="AA83" s="109">
        <v>13.922619404752506</v>
      </c>
      <c r="AB83" s="111">
        <f t="shared" ref="AB83:AB86" si="155">(AA83*F83)/$F163</f>
        <v>1.4116721233682876</v>
      </c>
      <c r="AC83" s="109">
        <v>3.9869468649583699</v>
      </c>
      <c r="AD83" s="111">
        <f t="shared" ref="AD83:AD86" si="156">(AC83*F83)/$F163</f>
        <v>0.4042530778864144</v>
      </c>
      <c r="AE83" s="109">
        <v>7.6420000000000003</v>
      </c>
      <c r="AF83" s="111">
        <f t="shared" ref="AF83:AF85" si="157">(AE83*F83)/$F163</f>
        <v>0.77485407401842465</v>
      </c>
      <c r="AG83" s="109">
        <v>619</v>
      </c>
      <c r="AH83" s="110">
        <f t="shared" ref="AH83:AH86" si="158">(AG83*F83)/$F163</f>
        <v>62.762977207197707</v>
      </c>
      <c r="AI83" s="112">
        <v>44.7</v>
      </c>
      <c r="AJ83" s="106">
        <f t="shared" ref="AJ83:AJ86" si="159">(AI83*F83)/$F163</f>
        <v>4.532318386367912</v>
      </c>
      <c r="AK83" s="109">
        <v>69.384239196777301</v>
      </c>
      <c r="AL83" s="111">
        <f t="shared" ref="AL83:AL85" si="160">(AK83*F83)/$F163</f>
        <v>7.0351557726108034</v>
      </c>
      <c r="AM83" s="109">
        <v>1.8</v>
      </c>
      <c r="AN83" s="111">
        <f t="shared" ref="AN83:AN86" si="161">(AM83*F83)/$F163</f>
        <v>0.18250946522286893</v>
      </c>
      <c r="AO83" s="109">
        <v>10.199999999999999</v>
      </c>
      <c r="AP83" s="102">
        <f t="shared" ref="AP83:AP86" si="162">(AO83*F83)/$F163</f>
        <v>1.0342203029295904</v>
      </c>
    </row>
    <row r="84" spans="1:42" s="98" customFormat="1" ht="15.6" x14ac:dyDescent="0.3">
      <c r="A84" s="107" t="s">
        <v>113</v>
      </c>
      <c r="B84" s="108">
        <v>2013</v>
      </c>
      <c r="C84" s="115">
        <v>355277959</v>
      </c>
      <c r="D84" s="115">
        <v>287134183</v>
      </c>
      <c r="E84" s="105">
        <v>1821938</v>
      </c>
      <c r="F84" s="118">
        <v>1821938</v>
      </c>
      <c r="G84" s="105">
        <v>683</v>
      </c>
      <c r="H84" s="105"/>
      <c r="I84" s="109" t="s">
        <v>349</v>
      </c>
      <c r="J84" s="109"/>
      <c r="K84" s="109">
        <v>60.828146341463416</v>
      </c>
      <c r="L84" s="110">
        <f t="shared" si="147"/>
        <v>1.2557812483393922</v>
      </c>
      <c r="M84" s="109">
        <v>104.1</v>
      </c>
      <c r="N84" s="110">
        <f t="shared" si="148"/>
        <v>2.1491174039446435</v>
      </c>
      <c r="O84" s="109">
        <v>76</v>
      </c>
      <c r="P84" s="110">
        <f t="shared" si="149"/>
        <v>1.5690002180575688</v>
      </c>
      <c r="Q84" s="109">
        <v>10.5</v>
      </c>
      <c r="R84" s="110">
        <f t="shared" si="150"/>
        <v>0.21676976696847991</v>
      </c>
      <c r="S84" s="109">
        <v>57.3</v>
      </c>
      <c r="T84" s="110">
        <f t="shared" si="151"/>
        <v>1.1829435854565618</v>
      </c>
      <c r="U84" s="109">
        <v>5.2683787340385777</v>
      </c>
      <c r="V84" s="111">
        <f t="shared" si="152"/>
        <v>0.10876430766468931</v>
      </c>
      <c r="W84" s="109">
        <v>5.0999999046325701</v>
      </c>
      <c r="X84" s="111">
        <f t="shared" si="153"/>
        <v>0.10528817055871163</v>
      </c>
      <c r="Y84" s="109">
        <v>48.468959808349602</v>
      </c>
      <c r="Z84" s="110">
        <f t="shared" si="154"/>
        <v>1.0006290593200535</v>
      </c>
      <c r="AA84" s="109">
        <v>14.493457803742007</v>
      </c>
      <c r="AB84" s="111">
        <f t="shared" si="155"/>
        <v>0.29921366387472875</v>
      </c>
      <c r="AC84" s="109">
        <v>4.0182548830462501</v>
      </c>
      <c r="AD84" s="111">
        <f t="shared" si="156"/>
        <v>8.2955826154084963E-2</v>
      </c>
      <c r="AE84" s="109">
        <v>7.6230000000000002</v>
      </c>
      <c r="AF84" s="111">
        <f t="shared" si="157"/>
        <v>0.15737485081911642</v>
      </c>
      <c r="AG84" s="109">
        <v>596</v>
      </c>
      <c r="AH84" s="110">
        <f t="shared" si="158"/>
        <v>12.304264867925145</v>
      </c>
      <c r="AI84" s="112">
        <v>45.2</v>
      </c>
      <c r="AJ84" s="106">
        <f t="shared" si="159"/>
        <v>0.9331422349500279</v>
      </c>
      <c r="AK84" s="109">
        <v>70.225799560546903</v>
      </c>
      <c r="AL84" s="111">
        <f t="shared" si="160"/>
        <v>1.449793352944279</v>
      </c>
      <c r="AM84" s="109">
        <v>1.8</v>
      </c>
      <c r="AN84" s="111">
        <f t="shared" si="161"/>
        <v>3.7160531480310843E-2</v>
      </c>
      <c r="AO84" s="109">
        <v>10</v>
      </c>
      <c r="AP84" s="102">
        <f t="shared" si="162"/>
        <v>0.20644739711283802</v>
      </c>
    </row>
    <row r="85" spans="1:42" s="98" customFormat="1" ht="15.6" x14ac:dyDescent="0.3">
      <c r="A85" s="107" t="s">
        <v>113</v>
      </c>
      <c r="B85" s="108">
        <v>2014</v>
      </c>
      <c r="C85" s="115">
        <v>305236428</v>
      </c>
      <c r="D85" s="115">
        <v>197556757</v>
      </c>
      <c r="E85" s="105">
        <v>3400000</v>
      </c>
      <c r="F85" s="118">
        <v>5300000</v>
      </c>
      <c r="G85" s="105">
        <v>712</v>
      </c>
      <c r="H85" s="105">
        <v>50000</v>
      </c>
      <c r="I85" s="109" t="s">
        <v>349</v>
      </c>
      <c r="J85" s="109"/>
      <c r="K85" s="109">
        <v>61.458487804878054</v>
      </c>
      <c r="L85" s="110">
        <f t="shared" si="147"/>
        <v>2.5848460733010072</v>
      </c>
      <c r="M85" s="109">
        <v>99.6</v>
      </c>
      <c r="N85" s="110">
        <f t="shared" si="148"/>
        <v>4.1890173041378684</v>
      </c>
      <c r="O85" s="109">
        <v>72</v>
      </c>
      <c r="P85" s="110">
        <f t="shared" si="149"/>
        <v>3.0282052800996642</v>
      </c>
      <c r="Q85" s="109">
        <v>10.8</v>
      </c>
      <c r="R85" s="110">
        <f t="shared" si="150"/>
        <v>0.4542307920149497</v>
      </c>
      <c r="S85" s="109">
        <v>58.1</v>
      </c>
      <c r="T85" s="110">
        <f t="shared" si="151"/>
        <v>2.4435934274137567</v>
      </c>
      <c r="U85" s="109">
        <v>7.0497979480429649</v>
      </c>
      <c r="V85" s="111">
        <f t="shared" si="152"/>
        <v>0.29650326902638174</v>
      </c>
      <c r="W85" s="109">
        <v>5.0999999046325701</v>
      </c>
      <c r="X85" s="111">
        <f t="shared" si="153"/>
        <v>0.21449786999605741</v>
      </c>
      <c r="Y85" s="109">
        <v>58.619949340820298</v>
      </c>
      <c r="Z85" s="110">
        <f t="shared" si="154"/>
        <v>2.4654616682367618</v>
      </c>
      <c r="AA85" s="109">
        <v>15.08938817399542</v>
      </c>
      <c r="AB85" s="111">
        <f t="shared" si="155"/>
        <v>0.63463562419397723</v>
      </c>
      <c r="AC85" s="109">
        <v>4.0294365165558199</v>
      </c>
      <c r="AD85" s="111">
        <f t="shared" si="156"/>
        <v>0.16947167965639903</v>
      </c>
      <c r="AE85" s="109">
        <v>7.5990000000000002</v>
      </c>
      <c r="AF85" s="111">
        <f t="shared" si="157"/>
        <v>0.31960183227051869</v>
      </c>
      <c r="AG85" s="109">
        <v>574</v>
      </c>
      <c r="AH85" s="110">
        <f t="shared" si="158"/>
        <v>24.141525427461211</v>
      </c>
      <c r="AI85" s="112">
        <v>45.8</v>
      </c>
      <c r="AJ85" s="106">
        <f t="shared" si="159"/>
        <v>1.9262750253967305</v>
      </c>
      <c r="AK85" s="109">
        <v>70.600418090820298</v>
      </c>
      <c r="AL85" s="111">
        <f t="shared" si="160"/>
        <v>2.9693410949981374</v>
      </c>
      <c r="AM85" s="109">
        <v>1.8</v>
      </c>
      <c r="AN85" s="111">
        <f t="shared" si="161"/>
        <v>7.5705132002491599E-2</v>
      </c>
      <c r="AO85" s="109">
        <v>9.6999999999999993</v>
      </c>
      <c r="AP85" s="102">
        <f t="shared" si="162"/>
        <v>0.40796654468009358</v>
      </c>
    </row>
    <row r="86" spans="1:42" s="98" customFormat="1" ht="15.6" x14ac:dyDescent="0.3">
      <c r="A86" s="107" t="s">
        <v>113</v>
      </c>
      <c r="B86" s="108">
        <v>2015</v>
      </c>
      <c r="C86" s="105">
        <v>375720263</v>
      </c>
      <c r="D86" s="105">
        <v>209484982</v>
      </c>
      <c r="E86" s="105">
        <v>2500000</v>
      </c>
      <c r="F86" s="105">
        <v>3400000</v>
      </c>
      <c r="G86" s="109">
        <v>124712</v>
      </c>
      <c r="H86" s="109">
        <v>152926</v>
      </c>
      <c r="I86" s="109">
        <v>0.47069001197814903</v>
      </c>
      <c r="J86" s="110">
        <f>(I86*F86)/$F166</f>
        <v>1.2831097541499237E-2</v>
      </c>
      <c r="K86" s="109" t="s">
        <v>349</v>
      </c>
      <c r="L86" s="109"/>
      <c r="M86" s="109">
        <v>95.5</v>
      </c>
      <c r="N86" s="110">
        <f t="shared" si="148"/>
        <v>2.6033478170980668</v>
      </c>
      <c r="O86" s="109">
        <v>73</v>
      </c>
      <c r="P86" s="110">
        <f t="shared" si="149"/>
        <v>1.989993619352449</v>
      </c>
      <c r="Q86" s="109">
        <v>10.9</v>
      </c>
      <c r="R86" s="110">
        <f t="shared" si="150"/>
        <v>0.29713603357454377</v>
      </c>
      <c r="S86" s="109">
        <v>58.2</v>
      </c>
      <c r="T86" s="110">
        <f t="shared" si="151"/>
        <v>1.5865428581686649</v>
      </c>
      <c r="U86" s="109">
        <v>3.6053016052253355</v>
      </c>
      <c r="V86" s="111">
        <f t="shared" si="152"/>
        <v>9.8281194386843282E-2</v>
      </c>
      <c r="W86" s="109" t="s">
        <v>349</v>
      </c>
      <c r="X86" s="111"/>
      <c r="Y86" s="109" t="s">
        <v>349</v>
      </c>
      <c r="Z86" s="109"/>
      <c r="AA86" s="109">
        <v>15.709418173205968</v>
      </c>
      <c r="AB86" s="111">
        <f t="shared" si="155"/>
        <v>0.42824167025231896</v>
      </c>
      <c r="AC86" s="109">
        <v>4.0268689311433796</v>
      </c>
      <c r="AD86" s="111">
        <f t="shared" si="156"/>
        <v>0.10977319834169784</v>
      </c>
      <c r="AE86" s="109" t="s">
        <v>349</v>
      </c>
      <c r="AF86" s="111"/>
      <c r="AG86" s="109">
        <v>553</v>
      </c>
      <c r="AH86" s="110">
        <f t="shared" si="158"/>
        <v>15.074883171258962</v>
      </c>
      <c r="AI86" s="112">
        <v>46.5</v>
      </c>
      <c r="AJ86" s="106">
        <f t="shared" si="159"/>
        <v>1.2675986753409436</v>
      </c>
      <c r="AK86" s="109" t="s">
        <v>349</v>
      </c>
      <c r="AL86" s="111"/>
      <c r="AM86" s="109">
        <v>1.8</v>
      </c>
      <c r="AN86" s="111">
        <f t="shared" si="161"/>
        <v>4.9068335819649429E-2</v>
      </c>
      <c r="AO86" s="109">
        <v>9.5</v>
      </c>
      <c r="AP86" s="102">
        <f t="shared" si="162"/>
        <v>0.25897177238148311</v>
      </c>
    </row>
    <row r="87" spans="1:42" s="98" customFormat="1" ht="15.6" x14ac:dyDescent="0.3">
      <c r="A87" s="107"/>
      <c r="B87" s="108"/>
      <c r="C87" s="131"/>
      <c r="D87" s="131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15"/>
      <c r="R87" s="115"/>
      <c r="S87" s="115"/>
      <c r="T87" s="115"/>
      <c r="U87" s="105"/>
      <c r="V87" s="114"/>
      <c r="W87" s="118"/>
      <c r="X87" s="114"/>
      <c r="Y87" s="105"/>
      <c r="Z87" s="105"/>
      <c r="AA87" s="105"/>
      <c r="AB87" s="114"/>
      <c r="AC87" s="118"/>
      <c r="AD87" s="124"/>
      <c r="AE87" s="105"/>
      <c r="AF87" s="114"/>
      <c r="AG87" s="105"/>
      <c r="AH87" s="105"/>
      <c r="AI87" s="112"/>
      <c r="AJ87" s="122"/>
      <c r="AK87" s="109"/>
      <c r="AL87" s="111"/>
      <c r="AN87" s="102"/>
      <c r="AP87" s="102"/>
    </row>
    <row r="88" spans="1:42" s="98" customFormat="1" ht="15.6" x14ac:dyDescent="0.3">
      <c r="A88" s="107" t="s">
        <v>114</v>
      </c>
      <c r="B88" s="108">
        <v>2014</v>
      </c>
      <c r="C88" s="115">
        <v>93397393</v>
      </c>
      <c r="D88" s="115">
        <v>17620331</v>
      </c>
      <c r="E88" s="105">
        <v>8400000</v>
      </c>
      <c r="F88" s="121">
        <v>9500000</v>
      </c>
      <c r="G88" s="105">
        <v>90865</v>
      </c>
      <c r="H88" s="105">
        <v>2152000</v>
      </c>
      <c r="I88" s="109" t="s">
        <v>349</v>
      </c>
      <c r="J88" s="109"/>
      <c r="K88" s="109">
        <v>52.754268292682937</v>
      </c>
      <c r="L88" s="110">
        <f>(K88*F88)/$F165</f>
        <v>3.9770234827597464</v>
      </c>
      <c r="M88" s="109">
        <v>112.5</v>
      </c>
      <c r="N88" s="110">
        <f>(M88*F88)/$F165</f>
        <v>8.4811173823546024</v>
      </c>
      <c r="O88" s="109">
        <v>51</v>
      </c>
      <c r="P88" s="110">
        <f>(O88*F88)/$F165</f>
        <v>3.8447732133340859</v>
      </c>
      <c r="Q88" s="109">
        <v>29.3</v>
      </c>
      <c r="R88" s="110">
        <f>(Q88*F88)/$F165</f>
        <v>2.2088599049154651</v>
      </c>
      <c r="S88" s="109">
        <v>67.599999999999994</v>
      </c>
      <c r="T88" s="110">
        <f>(S88*F88)/$F165</f>
        <v>5.0962092004192989</v>
      </c>
      <c r="U88" s="109">
        <v>6.3097182525139175</v>
      </c>
      <c r="V88" s="111">
        <f>(U88*F88)/$F165</f>
        <v>0.47567521021471904</v>
      </c>
      <c r="W88" s="109">
        <v>7.5</v>
      </c>
      <c r="X88" s="111">
        <f>(W88*F88)/$F165</f>
        <v>0.56540782549030677</v>
      </c>
      <c r="Y88" s="109" t="s">
        <v>349</v>
      </c>
      <c r="Z88" s="109"/>
      <c r="AA88" s="109">
        <v>194.86367139892619</v>
      </c>
      <c r="AB88" s="111">
        <f>(AA88*F88)/$F165</f>
        <v>14.690325961696605</v>
      </c>
      <c r="AC88" s="109">
        <v>2.6604873329299101</v>
      </c>
      <c r="AD88" s="111">
        <f>(AC88*F88)/$F165</f>
        <v>0.20056804768752085</v>
      </c>
      <c r="AE88" s="109">
        <v>5.65</v>
      </c>
      <c r="AF88" s="111">
        <f>(AE88*F88)/$F165</f>
        <v>0.42594056186936446</v>
      </c>
      <c r="AG88" s="109">
        <v>820</v>
      </c>
      <c r="AH88" s="110">
        <f>(AG88*F88)/$F165</f>
        <v>61.817922253606874</v>
      </c>
      <c r="AI88" s="112">
        <v>41.3</v>
      </c>
      <c r="AJ88" s="122">
        <f>(AI88*F88)/$F165</f>
        <v>3.1135124256999562</v>
      </c>
      <c r="AK88" s="109" t="s">
        <v>349</v>
      </c>
      <c r="AL88" s="111"/>
      <c r="AM88" s="109">
        <v>11.9</v>
      </c>
      <c r="AN88" s="111">
        <f>(AM88*F88)/$F165</f>
        <v>0.89711374977795344</v>
      </c>
      <c r="AO88" s="109">
        <v>6.7</v>
      </c>
      <c r="AP88" s="102">
        <f>(AO88*F88)/$F165</f>
        <v>0.50509765743800739</v>
      </c>
    </row>
    <row r="89" spans="1:42" s="98" customFormat="1" ht="15.6" x14ac:dyDescent="0.3">
      <c r="A89" s="107" t="s">
        <v>114</v>
      </c>
      <c r="B89" s="108">
        <v>2015</v>
      </c>
      <c r="C89" s="105">
        <v>100263495</v>
      </c>
      <c r="D89" s="105">
        <v>58142655</v>
      </c>
      <c r="E89" s="105">
        <v>2800000</v>
      </c>
      <c r="F89" s="105">
        <v>4600000</v>
      </c>
      <c r="G89" s="109">
        <v>1372</v>
      </c>
      <c r="H89" s="109">
        <v>2095812</v>
      </c>
      <c r="I89" s="109">
        <v>0.81770998239517201</v>
      </c>
      <c r="J89" s="110">
        <f>(I89*F89)/$F166</f>
        <v>3.0158312563485497E-2</v>
      </c>
      <c r="K89" s="109" t="s">
        <v>349</v>
      </c>
      <c r="L89" s="109"/>
      <c r="M89" s="109">
        <v>108.8</v>
      </c>
      <c r="N89" s="110">
        <f>(M89*F89)/$F166</f>
        <v>4.0126994625846644</v>
      </c>
      <c r="O89" s="109">
        <v>54</v>
      </c>
      <c r="P89" s="110">
        <f>(O89*F89)/$F166</f>
        <v>1.9915971597387121</v>
      </c>
      <c r="Q89" s="109">
        <v>29</v>
      </c>
      <c r="R89" s="110">
        <f>(Q89*F89)/$F166</f>
        <v>1.0695614376374565</v>
      </c>
      <c r="S89" s="109">
        <v>68.5</v>
      </c>
      <c r="T89" s="110">
        <f>(S89*F89)/$F166</f>
        <v>2.5263778785574402</v>
      </c>
      <c r="U89" s="109">
        <v>2.6526936230434757</v>
      </c>
      <c r="V89" s="111">
        <f>(U89*F89)/$F166</f>
        <v>9.7835131209451476E-2</v>
      </c>
      <c r="W89" s="109" t="s">
        <v>349</v>
      </c>
      <c r="X89" s="111"/>
      <c r="Y89" s="109" t="s">
        <v>349</v>
      </c>
      <c r="Z89" s="109"/>
      <c r="AA89" s="109">
        <v>200.05266093525259</v>
      </c>
      <c r="AB89" s="111">
        <f>(AA89*F89)/$F166</f>
        <v>7.3782279873485308</v>
      </c>
      <c r="AC89" s="109">
        <v>2.6280443532179101</v>
      </c>
      <c r="AD89" s="111">
        <f>(AC89*F89)/$F166</f>
        <v>9.692603091733612E-2</v>
      </c>
      <c r="AE89" s="109" t="s">
        <v>349</v>
      </c>
      <c r="AF89" s="111"/>
      <c r="AG89" s="109">
        <v>814</v>
      </c>
      <c r="AH89" s="110">
        <f>(AG89*F89)/$F166</f>
        <v>30.021483111616881</v>
      </c>
      <c r="AI89" s="112">
        <v>42.1</v>
      </c>
      <c r="AJ89" s="122"/>
      <c r="AK89" s="109" t="s">
        <v>349</v>
      </c>
      <c r="AL89" s="111"/>
      <c r="AM89" s="109">
        <v>12.9</v>
      </c>
      <c r="AN89" s="111">
        <f>(AM89*F89)/$F166</f>
        <v>0.47577043260424789</v>
      </c>
      <c r="AO89" s="109">
        <v>7</v>
      </c>
      <c r="AP89" s="102">
        <f>(AO89*F89)/$F166</f>
        <v>0.25817000218835157</v>
      </c>
    </row>
    <row r="90" spans="1:42" s="98" customFormat="1" ht="15.6" x14ac:dyDescent="0.3">
      <c r="A90" s="107"/>
      <c r="B90" s="108"/>
      <c r="C90" s="115"/>
      <c r="D90" s="11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15"/>
      <c r="R90" s="115"/>
      <c r="S90" s="115"/>
      <c r="T90" s="115"/>
      <c r="U90" s="105"/>
      <c r="V90" s="114"/>
      <c r="W90" s="118"/>
      <c r="X90" s="114"/>
      <c r="Y90" s="105"/>
      <c r="Z90" s="105"/>
      <c r="AA90" s="105"/>
      <c r="AB90" s="114"/>
      <c r="AC90" s="118"/>
      <c r="AD90" s="124"/>
      <c r="AE90" s="105"/>
      <c r="AF90" s="114"/>
      <c r="AG90" s="105"/>
      <c r="AH90" s="105"/>
      <c r="AI90" s="112"/>
      <c r="AJ90" s="122"/>
      <c r="AK90" s="109"/>
      <c r="AL90" s="111"/>
      <c r="AN90" s="102"/>
      <c r="AP90" s="102"/>
    </row>
    <row r="91" spans="1:42" s="98" customFormat="1" ht="43.2" x14ac:dyDescent="0.3">
      <c r="A91" s="107" t="s">
        <v>362</v>
      </c>
      <c r="B91" s="108">
        <v>2011</v>
      </c>
      <c r="C91" s="115">
        <v>536927963</v>
      </c>
      <c r="D91" s="115">
        <v>305361307</v>
      </c>
      <c r="E91" s="105">
        <v>2514398</v>
      </c>
      <c r="F91" s="105">
        <f>E91</f>
        <v>2514398</v>
      </c>
      <c r="G91" s="105">
        <v>94150</v>
      </c>
      <c r="H91" s="105">
        <v>100000</v>
      </c>
      <c r="Q91" s="115"/>
      <c r="R91" s="115"/>
      <c r="S91" s="115"/>
      <c r="T91" s="115"/>
      <c r="U91" s="105"/>
      <c r="V91" s="114"/>
      <c r="W91" s="118"/>
      <c r="X91" s="114"/>
      <c r="Y91" s="105"/>
      <c r="Z91" s="105"/>
      <c r="AA91" s="105"/>
      <c r="AB91" s="114"/>
      <c r="AC91" s="105"/>
      <c r="AD91" s="114"/>
      <c r="AE91" s="105"/>
      <c r="AF91" s="114"/>
      <c r="AG91" s="105"/>
      <c r="AH91" s="105"/>
      <c r="AI91" s="112">
        <v>79.5</v>
      </c>
      <c r="AJ91" s="136"/>
      <c r="AK91" s="125"/>
      <c r="AL91" s="127"/>
      <c r="AN91" s="102"/>
      <c r="AP91" s="102"/>
    </row>
    <row r="92" spans="1:42" s="98" customFormat="1" ht="43.2" x14ac:dyDescent="0.3">
      <c r="A92" s="107" t="s">
        <v>362</v>
      </c>
      <c r="B92" s="108">
        <v>2012</v>
      </c>
      <c r="C92" s="115">
        <v>419907202</v>
      </c>
      <c r="D92" s="115">
        <v>305772038</v>
      </c>
      <c r="E92" s="105">
        <v>2500000</v>
      </c>
      <c r="F92" s="105">
        <v>2500000</v>
      </c>
      <c r="G92" s="105">
        <v>5100000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15"/>
      <c r="R92" s="115"/>
      <c r="S92" s="115"/>
      <c r="T92" s="115"/>
      <c r="U92" s="105"/>
      <c r="V92" s="114"/>
      <c r="W92" s="118"/>
      <c r="X92" s="114"/>
      <c r="Y92" s="105"/>
      <c r="Z92" s="105"/>
      <c r="AA92" s="105"/>
      <c r="AB92" s="114"/>
      <c r="AC92" s="105"/>
      <c r="AD92" s="114"/>
      <c r="AE92" s="105"/>
      <c r="AF92" s="114"/>
      <c r="AG92" s="105"/>
      <c r="AH92" s="105"/>
      <c r="AI92" s="112">
        <v>80.2</v>
      </c>
      <c r="AJ92" s="136"/>
      <c r="AK92" s="125"/>
      <c r="AL92" s="127"/>
      <c r="AN92" s="102"/>
      <c r="AP92" s="102"/>
    </row>
    <row r="93" spans="1:42" s="98" customFormat="1" ht="43.2" x14ac:dyDescent="0.3">
      <c r="A93" s="107" t="s">
        <v>362</v>
      </c>
      <c r="B93" s="108">
        <v>2013</v>
      </c>
      <c r="C93" s="115">
        <v>400839740</v>
      </c>
      <c r="D93" s="115">
        <v>264424360</v>
      </c>
      <c r="E93" s="105">
        <v>1800000</v>
      </c>
      <c r="F93" s="118">
        <v>1800000</v>
      </c>
      <c r="G93" s="105">
        <v>5100000</v>
      </c>
      <c r="H93" s="105"/>
      <c r="V93" s="102"/>
      <c r="X93" s="114"/>
      <c r="Y93" s="105"/>
      <c r="Z93" s="105"/>
      <c r="AA93" s="105"/>
      <c r="AB93" s="114"/>
      <c r="AC93" s="105"/>
      <c r="AD93" s="114"/>
      <c r="AE93" s="105"/>
      <c r="AF93" s="114"/>
      <c r="AG93" s="105"/>
      <c r="AH93" s="105"/>
      <c r="AI93" s="112">
        <v>80.900000000000006</v>
      </c>
      <c r="AJ93" s="136"/>
      <c r="AK93" s="125"/>
      <c r="AL93" s="127"/>
      <c r="AN93" s="102"/>
      <c r="AP93" s="102"/>
    </row>
    <row r="94" spans="1:42" s="98" customFormat="1" ht="43.2" x14ac:dyDescent="0.3">
      <c r="A94" s="107" t="s">
        <v>362</v>
      </c>
      <c r="B94" s="108">
        <v>2014</v>
      </c>
      <c r="C94" s="115">
        <v>931086454</v>
      </c>
      <c r="D94" s="115">
        <v>493545091</v>
      </c>
      <c r="E94" s="105">
        <v>1800000</v>
      </c>
      <c r="F94" s="105">
        <v>1900000</v>
      </c>
      <c r="G94" s="105">
        <v>5100000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15"/>
      <c r="R94" s="115"/>
      <c r="S94" s="115"/>
      <c r="T94" s="115"/>
      <c r="U94" s="105"/>
      <c r="V94" s="114"/>
      <c r="W94" s="118"/>
      <c r="X94" s="114"/>
      <c r="Y94" s="105"/>
      <c r="Z94" s="105"/>
      <c r="AA94" s="105"/>
      <c r="AB94" s="114"/>
      <c r="AC94" s="105"/>
      <c r="AD94" s="114"/>
      <c r="AE94" s="105"/>
      <c r="AF94" s="114"/>
      <c r="AG94" s="105"/>
      <c r="AH94" s="105"/>
      <c r="AI94" s="112">
        <v>81.599999999999994</v>
      </c>
      <c r="AJ94" s="136"/>
      <c r="AK94" s="125"/>
      <c r="AL94" s="127"/>
      <c r="AN94" s="102"/>
      <c r="AP94" s="102"/>
    </row>
    <row r="95" spans="1:42" s="98" customFormat="1" ht="43.2" x14ac:dyDescent="0.3">
      <c r="A95" s="107" t="s">
        <v>362</v>
      </c>
      <c r="B95" s="108">
        <v>2015</v>
      </c>
      <c r="C95" s="105">
        <v>706051110</v>
      </c>
      <c r="D95" s="105">
        <v>399893620</v>
      </c>
      <c r="E95" s="105">
        <v>1600000</v>
      </c>
      <c r="F95" s="105">
        <v>1900000</v>
      </c>
      <c r="G95" s="105">
        <v>5100000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15"/>
      <c r="R95" s="115"/>
      <c r="S95" s="115"/>
      <c r="T95" s="115"/>
      <c r="U95" s="105"/>
      <c r="V95" s="114"/>
      <c r="W95" s="118"/>
      <c r="X95" s="114"/>
      <c r="Y95" s="105"/>
      <c r="Z95" s="105"/>
      <c r="AA95" s="105"/>
      <c r="AB95" s="114"/>
      <c r="AC95" s="105"/>
      <c r="AD95" s="114"/>
      <c r="AE95" s="105"/>
      <c r="AF95" s="114"/>
      <c r="AG95" s="105"/>
      <c r="AH95" s="105"/>
      <c r="AI95" s="112">
        <v>81.8</v>
      </c>
      <c r="AJ95" s="136"/>
      <c r="AK95" s="125"/>
      <c r="AL95" s="127"/>
      <c r="AN95" s="102"/>
      <c r="AP95" s="102"/>
    </row>
    <row r="96" spans="1:42" s="98" customFormat="1" x14ac:dyDescent="0.3">
      <c r="A96" s="107"/>
      <c r="B96" s="108"/>
      <c r="C96" s="115"/>
      <c r="D96" s="11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15"/>
      <c r="R96" s="115"/>
      <c r="S96" s="115"/>
      <c r="T96" s="115"/>
      <c r="U96" s="105"/>
      <c r="V96" s="114"/>
      <c r="W96" s="118"/>
      <c r="X96" s="114"/>
      <c r="Y96" s="105"/>
      <c r="Z96" s="105"/>
      <c r="AA96" s="105"/>
      <c r="AB96" s="114"/>
      <c r="AC96" s="105"/>
      <c r="AD96" s="114"/>
      <c r="AE96" s="105"/>
      <c r="AF96" s="114"/>
      <c r="AG96" s="105"/>
      <c r="AH96" s="105"/>
      <c r="AI96" s="112"/>
      <c r="AJ96" s="136"/>
      <c r="AK96" s="125"/>
      <c r="AL96" s="127"/>
      <c r="AN96" s="102"/>
      <c r="AP96" s="102"/>
    </row>
    <row r="97" spans="1:42" s="98" customFormat="1" ht="15.6" x14ac:dyDescent="0.3">
      <c r="A97" s="107" t="s">
        <v>226</v>
      </c>
      <c r="B97" s="108">
        <v>2011</v>
      </c>
      <c r="C97" s="131">
        <v>33258170</v>
      </c>
      <c r="D97" s="131">
        <v>7970332</v>
      </c>
      <c r="E97" s="105">
        <v>375000</v>
      </c>
      <c r="F97" s="105">
        <f>E97</f>
        <v>375000</v>
      </c>
      <c r="G97" s="105">
        <v>952</v>
      </c>
      <c r="H97" s="105"/>
      <c r="I97" s="109" t="s">
        <v>349</v>
      </c>
      <c r="J97" s="109"/>
      <c r="K97" s="109">
        <v>67.890658536585377</v>
      </c>
      <c r="L97" s="110">
        <f>(K97*F97)/$F162</f>
        <v>0.41258848558598749</v>
      </c>
      <c r="M97" s="109">
        <v>31.2</v>
      </c>
      <c r="N97" s="110">
        <f>(M97*F97)/$F162</f>
        <v>0.18961019126579615</v>
      </c>
      <c r="O97" s="109">
        <v>79</v>
      </c>
      <c r="P97" s="110">
        <f>(O97*F97)/$F162</f>
        <v>0.48010272788454794</v>
      </c>
      <c r="Q97" s="109">
        <v>71.099999999999994</v>
      </c>
      <c r="R97" s="110">
        <f>(Q97*F97)/$F162</f>
        <v>0.43209245509609306</v>
      </c>
      <c r="S97" s="109">
        <v>90.5</v>
      </c>
      <c r="T97" s="110">
        <f>(Q97*F97)/$F162</f>
        <v>0.43209245509609306</v>
      </c>
      <c r="U97" s="109">
        <v>3.6597551388787499</v>
      </c>
      <c r="V97" s="111">
        <f>(U97*F97)/$F162</f>
        <v>2.2241245893230132E-2</v>
      </c>
      <c r="W97" s="109">
        <v>7</v>
      </c>
      <c r="X97" s="111">
        <f>(W97*F97)/$F162</f>
        <v>4.2540748040402983E-2</v>
      </c>
      <c r="Y97" s="109" t="s">
        <v>349</v>
      </c>
      <c r="Z97" s="109"/>
      <c r="AA97" s="109">
        <v>316.93742831270754</v>
      </c>
      <c r="AB97" s="111">
        <f>(AA97*F97)/$F162</f>
        <v>1.9261078974891677</v>
      </c>
      <c r="AC97" s="109">
        <v>1.5595175268605399</v>
      </c>
      <c r="AD97" s="111">
        <f>(AC97*F97)/$F162</f>
        <v>9.4775774535380882E-3</v>
      </c>
      <c r="AE97" s="109">
        <v>3.0880000000000001</v>
      </c>
      <c r="AF97" s="111">
        <f>(AE97*F97)/$F162</f>
        <v>1.8766547135537773E-2</v>
      </c>
      <c r="AG97" s="109">
        <v>127</v>
      </c>
      <c r="AH97" s="110">
        <f>(AG97*F97)/$F162</f>
        <v>0.7718107144473112</v>
      </c>
      <c r="AI97" s="112">
        <v>70.900000000000006</v>
      </c>
      <c r="AJ97" s="113">
        <f>(AI97*F97)/$F162</f>
        <v>0.43087700515208172</v>
      </c>
      <c r="AK97" s="109" t="s">
        <v>349</v>
      </c>
      <c r="AL97" s="111"/>
      <c r="AM97" s="109">
        <v>12.7</v>
      </c>
      <c r="AN97" s="111">
        <f>(AM97*F97)/$F162</f>
        <v>7.7181071444731131E-2</v>
      </c>
      <c r="AO97" s="109">
        <v>13.4</v>
      </c>
      <c r="AP97" s="102">
        <f>(AO97*F97)/$F162</f>
        <v>8.143514624877142E-2</v>
      </c>
    </row>
    <row r="98" spans="1:42" s="98" customFormat="1" ht="15.6" x14ac:dyDescent="0.3">
      <c r="A98" s="107" t="s">
        <v>226</v>
      </c>
      <c r="B98" s="108">
        <v>2012</v>
      </c>
      <c r="C98" s="115">
        <v>51231830</v>
      </c>
      <c r="D98" s="115">
        <v>35260463</v>
      </c>
      <c r="E98" s="105">
        <v>600000</v>
      </c>
      <c r="F98" s="105">
        <v>600000</v>
      </c>
      <c r="G98" s="105">
        <v>969</v>
      </c>
      <c r="H98" s="105">
        <v>1159</v>
      </c>
      <c r="I98" s="109" t="s">
        <v>349</v>
      </c>
      <c r="J98" s="109"/>
      <c r="K98" s="109">
        <v>68.007073170731701</v>
      </c>
      <c r="L98" s="110">
        <f>(K98*F98)/$F163</f>
        <v>0.64645492477931044</v>
      </c>
      <c r="M98" s="109">
        <v>30.4</v>
      </c>
      <c r="N98" s="110">
        <f t="shared" ref="N98:N100" si="163">(M98*F98)/$F163</f>
        <v>0.28897331993620912</v>
      </c>
      <c r="O98" s="109">
        <v>85</v>
      </c>
      <c r="P98" s="110">
        <f>(O98*F98)/$F163</f>
        <v>0.80798461166374269</v>
      </c>
      <c r="Q98" s="109">
        <v>71.8</v>
      </c>
      <c r="R98" s="110">
        <f>(Q98*F98)/$F163</f>
        <v>0.68250935432302029</v>
      </c>
      <c r="S98" s="109">
        <v>90.8</v>
      </c>
      <c r="T98" s="109">
        <f t="shared" ref="T98:T100" si="164">(Q98*F98)/$F163</f>
        <v>0.68250935432302029</v>
      </c>
      <c r="U98" s="109">
        <v>6.6838102368912189</v>
      </c>
      <c r="V98" s="111">
        <f t="shared" ref="V98:V100" si="165">(U98*F98)/$F163</f>
        <v>6.353430374927882E-2</v>
      </c>
      <c r="W98" s="109">
        <v>7</v>
      </c>
      <c r="X98" s="111">
        <f t="shared" ref="X98:X100" si="166">(W98*F98)/$F163</f>
        <v>6.6539909195837632E-2</v>
      </c>
      <c r="Y98" s="109" t="s">
        <v>349</v>
      </c>
      <c r="Z98" s="109"/>
      <c r="AA98" s="109">
        <v>322.02207465539794</v>
      </c>
      <c r="AB98" s="111">
        <f t="shared" ref="AB98:AB100" si="167">(AA98*F98)/$F163</f>
        <v>3.0610456580893466</v>
      </c>
      <c r="AC98" s="109">
        <v>1.5915730657323299</v>
      </c>
      <c r="AD98" s="111">
        <f t="shared" ref="AD98:AD100" si="168">(AC98*F98)/$F163</f>
        <v>1.5129018181767163E-2</v>
      </c>
      <c r="AE98" s="109">
        <v>3.048</v>
      </c>
      <c r="AF98" s="111">
        <f t="shared" ref="AF98:AF100" si="169">(AE98*F98)/$F163</f>
        <v>2.8973377604130442E-2</v>
      </c>
      <c r="AG98" s="109">
        <v>126</v>
      </c>
      <c r="AH98" s="110">
        <f t="shared" ref="AH98:AH100" si="170">(AG98*F98)/$F163</f>
        <v>1.1977183655250774</v>
      </c>
      <c r="AI98" s="112">
        <v>72.599999999999994</v>
      </c>
      <c r="AJ98" s="113">
        <f t="shared" ref="AJ98:AJ100" si="171">(AI98*F98)/$F163</f>
        <v>0.69011391537397315</v>
      </c>
      <c r="AK98" s="109" t="s">
        <v>349</v>
      </c>
      <c r="AL98" s="111"/>
      <c r="AM98" s="109">
        <v>13.4</v>
      </c>
      <c r="AN98" s="111">
        <f t="shared" ref="AN98:AN100" si="172">(AM98*F98)/$F163</f>
        <v>0.12737639760346062</v>
      </c>
      <c r="AO98" s="109">
        <v>13.9</v>
      </c>
      <c r="AP98" s="102">
        <f t="shared" ref="AP98:AP100" si="173">(AO98*F98)/$F163</f>
        <v>0.13212924826030614</v>
      </c>
    </row>
    <row r="99" spans="1:42" s="98" customFormat="1" ht="43.2" x14ac:dyDescent="0.3">
      <c r="A99" s="107" t="s">
        <v>363</v>
      </c>
      <c r="B99" s="108">
        <v>2013</v>
      </c>
      <c r="C99" s="115">
        <v>95508967</v>
      </c>
      <c r="D99" s="115">
        <v>53544941</v>
      </c>
      <c r="E99" s="105">
        <v>530000</v>
      </c>
      <c r="F99" s="118">
        <v>530000</v>
      </c>
      <c r="G99" s="105">
        <v>724</v>
      </c>
      <c r="H99" s="130">
        <v>117369</v>
      </c>
      <c r="I99" s="109">
        <v>1.01426994800568</v>
      </c>
      <c r="J99" s="110">
        <f>(I99*F99)/$F165</f>
        <v>4.265857794440572E-3</v>
      </c>
      <c r="K99" s="109">
        <v>68.131560975609744</v>
      </c>
      <c r="L99" s="110">
        <f>(K99*(F99+F101))/$F164</f>
        <v>0.45903844720821674</v>
      </c>
      <c r="M99" s="109">
        <v>29.6</v>
      </c>
      <c r="N99" s="110">
        <f>(M99*(F99+F101))/$F164</f>
        <v>0.19943089286076074</v>
      </c>
      <c r="O99" s="109">
        <v>90</v>
      </c>
      <c r="P99" s="110">
        <f>(O99*(F99+F101))/$F164</f>
        <v>0.6063777147793401</v>
      </c>
      <c r="Q99" s="109">
        <v>72.5</v>
      </c>
      <c r="R99" s="110">
        <f>(Q99*(F99+F101))/$F164</f>
        <v>0.48847093690557952</v>
      </c>
      <c r="S99" s="109">
        <v>91.1</v>
      </c>
      <c r="T99" s="110">
        <f>(S99*(F99+F101))/$F164</f>
        <v>0.61378899795997643</v>
      </c>
      <c r="U99" s="109">
        <v>7.0552722280621651</v>
      </c>
      <c r="V99" s="111">
        <f>(U99*(F99+F101))/$F164</f>
        <v>4.7535109453316425E-2</v>
      </c>
      <c r="W99" s="109">
        <v>7.0999999046325701</v>
      </c>
      <c r="X99" s="111">
        <f>(W99*(F99+F101))/$F164</f>
        <v>4.7836463523384783E-2</v>
      </c>
      <c r="Y99" s="109">
        <v>100.970108032227</v>
      </c>
      <c r="Z99" s="110">
        <f>(Y99*(F99+F101))/$F164</f>
        <v>0.68028914855116562</v>
      </c>
      <c r="AA99" s="109">
        <v>327.23505382835293</v>
      </c>
      <c r="AB99" s="111">
        <f>(AA99*(F99+F101))/$F164</f>
        <v>2.2047560459570112</v>
      </c>
      <c r="AC99" s="109">
        <v>1.6058633692469599</v>
      </c>
      <c r="AD99" s="111">
        <f>(AC99*(F99+F101))/$F164</f>
        <v>1.0819552889909146E-2</v>
      </c>
      <c r="AE99" s="109">
        <v>3.0110000000000001</v>
      </c>
      <c r="AF99" s="111">
        <f>(AE99*(F99+F101))/$F164</f>
        <v>2.0286703324451035E-2</v>
      </c>
      <c r="AG99" s="109">
        <v>121</v>
      </c>
      <c r="AH99" s="110">
        <f>(AG99*(F99+F101))/$F164</f>
        <v>0.81524114987000174</v>
      </c>
      <c r="AI99" s="112">
        <v>74.3</v>
      </c>
      <c r="AJ99" s="113">
        <f>(AI99*(F99+F101))/$F164</f>
        <v>0.50059849120116628</v>
      </c>
      <c r="AK99" s="109">
        <v>116.81887054443401</v>
      </c>
      <c r="AL99" s="111">
        <f>(AK99*(F99+F101))/$F164</f>
        <v>0.78707066404263837</v>
      </c>
      <c r="AM99" s="109">
        <v>13.8</v>
      </c>
      <c r="AN99" s="111">
        <f>(AM99*(F99+F101))/$F164</f>
        <v>9.2977916266165486E-2</v>
      </c>
      <c r="AO99" s="109">
        <v>14</v>
      </c>
      <c r="AP99" s="102">
        <f>(AO99*(F99+F101))/$F164</f>
        <v>9.4325422299008463E-2</v>
      </c>
    </row>
    <row r="100" spans="1:42" s="98" customFormat="1" ht="28.8" x14ac:dyDescent="0.3">
      <c r="A100" s="107" t="s">
        <v>364</v>
      </c>
      <c r="B100" s="108">
        <v>2014</v>
      </c>
      <c r="C100" s="115">
        <v>775748656</v>
      </c>
      <c r="D100" s="115">
        <v>467908250</v>
      </c>
      <c r="E100" s="105">
        <v>3060000</v>
      </c>
      <c r="F100" s="118">
        <v>3060000</v>
      </c>
      <c r="G100" s="105">
        <v>653</v>
      </c>
      <c r="H100" s="105">
        <v>119000</v>
      </c>
      <c r="I100" s="109" t="s">
        <v>349</v>
      </c>
      <c r="J100" s="109"/>
      <c r="K100" s="109">
        <v>68.265634146341469</v>
      </c>
      <c r="L100" s="110">
        <f>(K100*F100)/$F165</f>
        <v>1.6576792519396952</v>
      </c>
      <c r="M100" s="109">
        <v>28.8</v>
      </c>
      <c r="N100" s="110">
        <f t="shared" si="163"/>
        <v>0.69934401185697903</v>
      </c>
      <c r="O100" s="109">
        <v>88</v>
      </c>
      <c r="P100" s="110">
        <f>(O100*F100)/$F165</f>
        <v>2.1368844806741025</v>
      </c>
      <c r="Q100" s="109">
        <v>73.2</v>
      </c>
      <c r="R100" s="110">
        <f>(Q100*F100)/$F165</f>
        <v>1.7774993634698217</v>
      </c>
      <c r="S100" s="109">
        <v>91.5</v>
      </c>
      <c r="T100" s="109">
        <f t="shared" si="164"/>
        <v>1.7774993634698217</v>
      </c>
      <c r="U100" s="109">
        <v>6.1323430436888202</v>
      </c>
      <c r="V100" s="111">
        <f t="shared" si="165"/>
        <v>0.14891032591168671</v>
      </c>
      <c r="W100" s="109">
        <v>7.0999999046325701</v>
      </c>
      <c r="X100" s="111">
        <f t="shared" si="166"/>
        <v>0.17240772282951075</v>
      </c>
      <c r="Y100" s="109" t="s">
        <v>349</v>
      </c>
      <c r="Z100" s="109"/>
      <c r="AA100" s="109">
        <v>332.49049200120737</v>
      </c>
      <c r="AB100" s="111">
        <f t="shared" si="167"/>
        <v>8.0737928673758734</v>
      </c>
      <c r="AC100" s="109">
        <v>1.5932532484428199</v>
      </c>
      <c r="AD100" s="111">
        <f t="shared" si="168"/>
        <v>3.8688615231602982E-2</v>
      </c>
      <c r="AE100" s="109">
        <v>2.9769999999999999</v>
      </c>
      <c r="AF100" s="111">
        <f t="shared" si="169"/>
        <v>7.2289830670077312E-2</v>
      </c>
      <c r="AG100" s="109">
        <v>117</v>
      </c>
      <c r="AH100" s="110">
        <f t="shared" si="170"/>
        <v>2.8410850481689773</v>
      </c>
      <c r="AI100" s="112">
        <v>74.8</v>
      </c>
      <c r="AJ100" s="113">
        <f t="shared" si="171"/>
        <v>1.8163518085729873</v>
      </c>
      <c r="AK100" s="109" t="s">
        <v>349</v>
      </c>
      <c r="AL100" s="111"/>
      <c r="AM100" s="109">
        <v>13.9</v>
      </c>
      <c r="AN100" s="111">
        <f t="shared" si="172"/>
        <v>0.3375306168337503</v>
      </c>
      <c r="AO100" s="109">
        <v>13.9</v>
      </c>
      <c r="AP100" s="102">
        <f t="shared" si="173"/>
        <v>0.3375306168337503</v>
      </c>
    </row>
    <row r="101" spans="1:42" s="98" customFormat="1" ht="28.8" x14ac:dyDescent="0.3">
      <c r="A101" s="107" t="s">
        <v>365</v>
      </c>
      <c r="B101" s="108">
        <v>2013</v>
      </c>
      <c r="C101" s="115">
        <v>12795882</v>
      </c>
      <c r="D101" s="115">
        <v>5977854</v>
      </c>
      <c r="E101" s="105">
        <v>118800</v>
      </c>
      <c r="F101" s="105">
        <v>64600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15"/>
      <c r="R101" s="115"/>
      <c r="S101" s="115"/>
      <c r="T101" s="115"/>
      <c r="U101" s="105"/>
      <c r="V101" s="114"/>
      <c r="W101" s="118"/>
      <c r="X101" s="114"/>
      <c r="Y101" s="105"/>
      <c r="Z101" s="105"/>
      <c r="AA101" s="105"/>
      <c r="AB101" s="114"/>
      <c r="AC101" s="118"/>
      <c r="AD101" s="124"/>
      <c r="AE101" s="105"/>
      <c r="AF101" s="114"/>
      <c r="AG101" s="105"/>
      <c r="AH101" s="105"/>
      <c r="AI101" s="112"/>
      <c r="AJ101" s="122"/>
      <c r="AK101" s="109"/>
      <c r="AL101" s="111"/>
      <c r="AN101" s="102"/>
      <c r="AP101" s="102"/>
    </row>
    <row r="102" spans="1:42" s="98" customFormat="1" x14ac:dyDescent="0.3">
      <c r="A102" s="107"/>
      <c r="B102" s="108"/>
      <c r="C102" s="107"/>
      <c r="D102" s="107"/>
      <c r="U102" s="132"/>
      <c r="V102" s="114"/>
      <c r="X102" s="102"/>
      <c r="AB102" s="102"/>
      <c r="AD102" s="102"/>
      <c r="AE102" s="104"/>
      <c r="AF102" s="102"/>
      <c r="AI102" s="112"/>
      <c r="AJ102" s="106"/>
      <c r="AL102" s="102"/>
      <c r="AN102" s="102"/>
      <c r="AP102" s="102"/>
    </row>
    <row r="103" spans="1:42" s="98" customFormat="1" ht="15.6" x14ac:dyDescent="0.3">
      <c r="A103" s="134" t="s">
        <v>366</v>
      </c>
      <c r="B103" s="108">
        <v>2013</v>
      </c>
      <c r="C103" s="115">
        <v>14269108</v>
      </c>
      <c r="D103" s="115">
        <v>5720613</v>
      </c>
      <c r="E103" s="105">
        <v>9891</v>
      </c>
      <c r="F103" s="105">
        <v>9891</v>
      </c>
      <c r="I103" s="109" t="s">
        <v>349</v>
      </c>
      <c r="J103" s="109"/>
      <c r="K103" s="109">
        <v>61.666390243902441</v>
      </c>
      <c r="L103" s="110">
        <f>(K103*F103)/$F164</f>
        <v>6.9113764126257351E-3</v>
      </c>
      <c r="M103" s="109">
        <v>49.6</v>
      </c>
      <c r="N103" s="110">
        <f>(M103*F103)/$F164</f>
        <v>5.559013081686469E-3</v>
      </c>
      <c r="O103" s="109">
        <v>80</v>
      </c>
      <c r="P103" s="110">
        <f>(O103*F103)/$F164</f>
        <v>8.9661501317523686E-3</v>
      </c>
      <c r="Q103" s="109">
        <v>14.8</v>
      </c>
      <c r="R103" s="110">
        <f>(Q103*F103)/$F164</f>
        <v>1.6587377743741884E-3</v>
      </c>
      <c r="S103" s="109">
        <v>75.8</v>
      </c>
      <c r="T103" s="110">
        <f>(S103*F103)/$F164</f>
        <v>8.4954272498353675E-3</v>
      </c>
      <c r="U103" s="109">
        <v>3.4407052491937975</v>
      </c>
      <c r="V103" s="111">
        <f>(U103*F103)/$F164</f>
        <v>3.8562349779225038E-4</v>
      </c>
      <c r="W103" s="109">
        <v>6.5999999046325701</v>
      </c>
      <c r="X103" s="111">
        <f>(W103*F103)/$F164</f>
        <v>7.3970737518108665E-4</v>
      </c>
      <c r="Y103" s="109" t="s">
        <v>349</v>
      </c>
      <c r="Z103" s="109"/>
      <c r="AA103" s="109">
        <v>12.867742313323573</v>
      </c>
      <c r="AB103" s="111">
        <f>(AA103*F103)/$F164</f>
        <v>1.442176367974521E-3</v>
      </c>
      <c r="AC103" s="109">
        <v>2.4918223986431398</v>
      </c>
      <c r="AD103" s="111">
        <f>(AC103*F103)/$F164</f>
        <v>2.7927567159872113E-4</v>
      </c>
      <c r="AE103" s="109">
        <v>4.9189999999999996</v>
      </c>
      <c r="AF103" s="111">
        <f>(AE103*F103)/$F164</f>
        <v>5.5130615622612372E-4</v>
      </c>
      <c r="AG103" s="109">
        <v>469</v>
      </c>
      <c r="AH103" s="110">
        <f>(AG103*F103)/$F164</f>
        <v>5.2564055147398259E-2</v>
      </c>
      <c r="AI103" s="112">
        <v>67.599999999999994</v>
      </c>
      <c r="AJ103" s="106">
        <f>(AI103*F103)/$F164</f>
        <v>7.5763968613307506E-3</v>
      </c>
      <c r="AK103" s="109" t="s">
        <v>349</v>
      </c>
      <c r="AL103" s="111"/>
      <c r="AM103" s="109">
        <v>1.2</v>
      </c>
      <c r="AN103" s="111">
        <f>(AM103*F103)/$F164</f>
        <v>1.3449225197628551E-4</v>
      </c>
      <c r="AO103" s="109">
        <v>28</v>
      </c>
      <c r="AP103" s="102">
        <f>(AO103*F103)/$F164</f>
        <v>3.138152546113329E-3</v>
      </c>
    </row>
    <row r="104" spans="1:42" s="98" customFormat="1" x14ac:dyDescent="0.3">
      <c r="A104" s="107"/>
      <c r="B104" s="108"/>
      <c r="C104" s="107"/>
      <c r="D104" s="107"/>
      <c r="U104" s="132"/>
      <c r="V104" s="114"/>
      <c r="X104" s="102"/>
      <c r="AB104" s="102"/>
      <c r="AD104" s="102"/>
      <c r="AE104" s="104"/>
      <c r="AF104" s="102"/>
      <c r="AI104" s="112"/>
      <c r="AJ104" s="106"/>
      <c r="AL104" s="102"/>
      <c r="AN104" s="102"/>
      <c r="AP104" s="102"/>
    </row>
    <row r="105" spans="1:42" s="98" customFormat="1" ht="15.6" x14ac:dyDescent="0.3">
      <c r="A105" s="107" t="s">
        <v>120</v>
      </c>
      <c r="B105" s="108">
        <v>2011</v>
      </c>
      <c r="C105" s="123">
        <v>619673235</v>
      </c>
      <c r="D105" s="123">
        <v>377760780</v>
      </c>
      <c r="E105" s="105">
        <v>3316425</v>
      </c>
      <c r="F105" s="105">
        <f>E105</f>
        <v>3316425</v>
      </c>
      <c r="G105" s="105">
        <v>1</v>
      </c>
      <c r="H105" s="125">
        <v>240000</v>
      </c>
      <c r="I105" s="109" t="s">
        <v>349</v>
      </c>
      <c r="J105" s="109"/>
      <c r="K105" s="109">
        <v>54.205000000000005</v>
      </c>
      <c r="L105" s="110">
        <f>(K105*F105)/$F162</f>
        <v>2.9133009041294575</v>
      </c>
      <c r="M105" s="109">
        <v>106.7</v>
      </c>
      <c r="N105" s="110">
        <f>(M105*F105)/$F162</f>
        <v>5.7346961806219552</v>
      </c>
      <c r="O105" s="109">
        <v>62</v>
      </c>
      <c r="P105" s="110">
        <f>(O105*F105)/$F162</f>
        <v>3.332250826603198</v>
      </c>
      <c r="Q105" s="109">
        <v>6.6</v>
      </c>
      <c r="R105" s="110">
        <f>(Q105*F105)/$F162</f>
        <v>0.35472347509001784</v>
      </c>
      <c r="S105" s="109">
        <v>58.6</v>
      </c>
      <c r="T105" s="110">
        <f>(S105*F105)/$F162</f>
        <v>3.1495144909507644</v>
      </c>
      <c r="U105" s="109">
        <v>-4.640316736008586</v>
      </c>
      <c r="V105" s="111">
        <f>(U105*F105)/$F162</f>
        <v>-0.2493983754720204</v>
      </c>
      <c r="W105" s="109" t="s">
        <v>349</v>
      </c>
      <c r="X105" s="111"/>
      <c r="Y105" s="109">
        <v>36.734260559082003</v>
      </c>
      <c r="Z105" s="110">
        <f>(Y105*F105)/$F162</f>
        <v>1.9743188727848107</v>
      </c>
      <c r="AA105" s="109" t="s">
        <v>349</v>
      </c>
      <c r="AB105" s="111"/>
      <c r="AC105" s="109">
        <v>4.4122087160184904</v>
      </c>
      <c r="AD105" s="111">
        <f>(AC105*F105)/$F162</f>
        <v>0.23713848614674921</v>
      </c>
      <c r="AE105" s="109">
        <v>5.2859999999999996</v>
      </c>
      <c r="AF105" s="111">
        <f>(AE105*F105)/$F162</f>
        <v>0.2841012559584597</v>
      </c>
      <c r="AG105" s="109">
        <v>869</v>
      </c>
      <c r="AH105" s="110">
        <f>(AG105*F105)/$F162</f>
        <v>46.705257553519019</v>
      </c>
      <c r="AI105" s="112">
        <v>11.6</v>
      </c>
      <c r="AJ105" s="106">
        <f>(AI105*F105)/$F162</f>
        <v>0.62345338046124343</v>
      </c>
      <c r="AK105" s="109">
        <v>84.245071411132798</v>
      </c>
      <c r="AL105" s="111">
        <f>(AK105*F105)/$F162</f>
        <v>4.5278340136611721</v>
      </c>
      <c r="AM105" s="98" t="s">
        <v>354</v>
      </c>
      <c r="AN105" s="102"/>
      <c r="AO105" s="98" t="s">
        <v>354</v>
      </c>
      <c r="AP105" s="102"/>
    </row>
    <row r="106" spans="1:42" s="98" customFormat="1" ht="15.6" x14ac:dyDescent="0.3">
      <c r="A106" s="107" t="s">
        <v>120</v>
      </c>
      <c r="B106" s="108">
        <v>2012</v>
      </c>
      <c r="C106" s="115">
        <v>1176892213</v>
      </c>
      <c r="D106" s="115">
        <v>787277734</v>
      </c>
      <c r="E106" s="105">
        <v>3600000</v>
      </c>
      <c r="F106" s="105">
        <v>3600000</v>
      </c>
      <c r="G106" s="125">
        <v>87009</v>
      </c>
      <c r="H106" s="105"/>
      <c r="I106" s="109" t="s">
        <v>349</v>
      </c>
      <c r="J106" s="109"/>
      <c r="K106" s="109">
        <v>54.727000000000004</v>
      </c>
      <c r="L106" s="110">
        <f t="shared" ref="L106:L108" si="174">(K106*F106)/$F163</f>
        <v>3.1213110947662339</v>
      </c>
      <c r="M106" s="109">
        <v>102.8</v>
      </c>
      <c r="N106" s="110">
        <f t="shared" ref="N106:N109" si="175">(M106*F106)/$F163</f>
        <v>5.8631165702846646</v>
      </c>
      <c r="O106" s="109">
        <v>52</v>
      </c>
      <c r="P106" s="110">
        <f t="shared" ref="P106:P109" si="176">(O106*F106)/$F163</f>
        <v>2.9657788098716202</v>
      </c>
      <c r="Q106" s="109">
        <v>6.6</v>
      </c>
      <c r="R106" s="110">
        <f t="shared" ref="R106:R109" si="177">(Q106*F106)/$F163</f>
        <v>0.37642577202216715</v>
      </c>
      <c r="S106" s="109">
        <v>58.7</v>
      </c>
      <c r="T106" s="110">
        <f t="shared" ref="T106:T109" si="178">(S106*F106)/$F163</f>
        <v>3.3479080026820021</v>
      </c>
      <c r="U106" s="109">
        <v>-46.082122374300681</v>
      </c>
      <c r="V106" s="111">
        <f t="shared" ref="V106:V109" si="179">(U106*F106)/$F163</f>
        <v>-2.6282573471463815</v>
      </c>
      <c r="W106" s="109" t="s">
        <v>349</v>
      </c>
      <c r="X106" s="111"/>
      <c r="Y106" s="109" t="s">
        <v>349</v>
      </c>
      <c r="Z106" s="109"/>
      <c r="AA106" s="109" t="s">
        <v>349</v>
      </c>
      <c r="AB106" s="111"/>
      <c r="AC106" s="109">
        <v>4.3793381184294402</v>
      </c>
      <c r="AD106" s="111">
        <f t="shared" ref="AD106:AD109" si="180">(AC106*F106)/$F163</f>
        <v>0.24977208063271317</v>
      </c>
      <c r="AE106" s="109">
        <v>5.1970000000000001</v>
      </c>
      <c r="AF106" s="111">
        <f t="shared" ref="AF106:AF108" si="181">(AE106*F106)/$F163</f>
        <v>0.29640677836351559</v>
      </c>
      <c r="AG106" s="109">
        <v>857</v>
      </c>
      <c r="AH106" s="110">
        <f t="shared" ref="AH106:AH109" si="182">(AG106*F106)/$F163</f>
        <v>48.878316154999588</v>
      </c>
      <c r="AI106" s="112">
        <v>12.7</v>
      </c>
      <c r="AJ106" s="106">
        <f t="shared" ref="AJ106:AJ109" si="183">(AI106*F106)/$F163</f>
        <v>0.72433444010326109</v>
      </c>
      <c r="AK106" s="109" t="s">
        <v>349</v>
      </c>
      <c r="AL106" s="111"/>
      <c r="AM106" s="98" t="s">
        <v>354</v>
      </c>
      <c r="AN106" s="102"/>
      <c r="AO106" s="98" t="s">
        <v>354</v>
      </c>
      <c r="AP106" s="102"/>
    </row>
    <row r="107" spans="1:42" s="98" customFormat="1" ht="15.6" x14ac:dyDescent="0.3">
      <c r="A107" s="107" t="s">
        <v>120</v>
      </c>
      <c r="B107" s="108">
        <v>2013</v>
      </c>
      <c r="C107" s="115">
        <v>1072037430</v>
      </c>
      <c r="D107" s="115">
        <v>773468320</v>
      </c>
      <c r="E107" s="105">
        <v>3000000</v>
      </c>
      <c r="F107" s="118">
        <v>4500000</v>
      </c>
      <c r="G107" s="105">
        <v>114470</v>
      </c>
      <c r="H107" s="130">
        <v>331097</v>
      </c>
      <c r="I107" s="109" t="s">
        <v>349</v>
      </c>
      <c r="J107" s="109"/>
      <c r="K107" s="109">
        <v>55.2209024390244</v>
      </c>
      <c r="L107" s="110">
        <f t="shared" si="174"/>
        <v>2.8157353371197869</v>
      </c>
      <c r="M107" s="109">
        <v>99.2</v>
      </c>
      <c r="N107" s="110">
        <f t="shared" si="175"/>
        <v>5.0582466621350939</v>
      </c>
      <c r="O107" s="109">
        <v>30</v>
      </c>
      <c r="P107" s="110">
        <f t="shared" si="176"/>
        <v>1.5297116921779519</v>
      </c>
      <c r="Q107" s="109">
        <v>6.7</v>
      </c>
      <c r="R107" s="110">
        <f t="shared" si="177"/>
        <v>0.3416356112530759</v>
      </c>
      <c r="S107" s="109">
        <v>58.7</v>
      </c>
      <c r="T107" s="110">
        <f t="shared" si="178"/>
        <v>2.9931358776948591</v>
      </c>
      <c r="U107" s="109">
        <v>13.129731140694318</v>
      </c>
      <c r="V107" s="111">
        <f t="shared" si="179"/>
        <v>0.66949010803576858</v>
      </c>
      <c r="W107" s="109" t="s">
        <v>349</v>
      </c>
      <c r="X107" s="111"/>
      <c r="Y107" s="109" t="s">
        <v>349</v>
      </c>
      <c r="Z107" s="109"/>
      <c r="AA107" s="109" t="s">
        <v>349</v>
      </c>
      <c r="AB107" s="111"/>
      <c r="AC107" s="109">
        <v>4.2190251744414997</v>
      </c>
      <c r="AD107" s="111">
        <f t="shared" si="180"/>
        <v>0.21512973796454285</v>
      </c>
      <c r="AE107" s="109">
        <v>5.1079999999999997</v>
      </c>
      <c r="AF107" s="111">
        <f t="shared" si="181"/>
        <v>0.26045891078816591</v>
      </c>
      <c r="AG107" s="109">
        <v>841</v>
      </c>
      <c r="AH107" s="110">
        <f t="shared" si="182"/>
        <v>42.882917770721917</v>
      </c>
      <c r="AI107" s="112">
        <v>13.7</v>
      </c>
      <c r="AJ107" s="106">
        <f t="shared" si="183"/>
        <v>0.69856833942793128</v>
      </c>
      <c r="AK107" s="109" t="s">
        <v>349</v>
      </c>
      <c r="AL107" s="111"/>
      <c r="AM107" s="98" t="s">
        <v>354</v>
      </c>
      <c r="AN107" s="102"/>
      <c r="AO107" s="98" t="s">
        <v>354</v>
      </c>
      <c r="AP107" s="102"/>
    </row>
    <row r="108" spans="1:42" s="98" customFormat="1" ht="15.6" x14ac:dyDescent="0.3">
      <c r="A108" s="107" t="s">
        <v>120</v>
      </c>
      <c r="B108" s="108">
        <v>2014</v>
      </c>
      <c r="C108" s="115">
        <v>1801753424</v>
      </c>
      <c r="D108" s="115">
        <v>1616722171</v>
      </c>
      <c r="E108" s="105">
        <v>3800000</v>
      </c>
      <c r="F108" s="105">
        <v>4400000</v>
      </c>
      <c r="G108" s="105">
        <v>616191</v>
      </c>
      <c r="H108" s="105">
        <v>1690000</v>
      </c>
      <c r="I108" s="109" t="s">
        <v>349</v>
      </c>
      <c r="J108" s="109"/>
      <c r="K108" s="109">
        <v>55.682219512195125</v>
      </c>
      <c r="L108" s="110">
        <f t="shared" si="174"/>
        <v>1.944223377861086</v>
      </c>
      <c r="M108" s="109">
        <v>95.6</v>
      </c>
      <c r="N108" s="110">
        <f t="shared" si="175"/>
        <v>3.3380090907262128</v>
      </c>
      <c r="O108" s="109">
        <v>22</v>
      </c>
      <c r="P108" s="110">
        <f t="shared" si="176"/>
        <v>0.76816108782402381</v>
      </c>
      <c r="Q108" s="109">
        <v>6.7</v>
      </c>
      <c r="R108" s="110">
        <f t="shared" si="177"/>
        <v>0.23393996765549815</v>
      </c>
      <c r="S108" s="109">
        <v>58.7</v>
      </c>
      <c r="T108" s="110">
        <f t="shared" si="178"/>
        <v>2.049593447966827</v>
      </c>
      <c r="U108" s="109">
        <v>3.37364847715736</v>
      </c>
      <c r="V108" s="111">
        <f t="shared" si="179"/>
        <v>0.11779570382495723</v>
      </c>
      <c r="W108" s="109" t="s">
        <v>349</v>
      </c>
      <c r="X108" s="111"/>
      <c r="Y108" s="109" t="s">
        <v>349</v>
      </c>
      <c r="Z108" s="109"/>
      <c r="AA108" s="109" t="s">
        <v>349</v>
      </c>
      <c r="AB108" s="111"/>
      <c r="AC108" s="109">
        <v>3.9155364942158601</v>
      </c>
      <c r="AD108" s="111">
        <f t="shared" si="180"/>
        <v>0.13671648967325087</v>
      </c>
      <c r="AE108" s="109">
        <v>5.0220000000000002</v>
      </c>
      <c r="AF108" s="111">
        <f t="shared" si="181"/>
        <v>0.17535022650237489</v>
      </c>
      <c r="AG108" s="109">
        <v>823</v>
      </c>
      <c r="AH108" s="110">
        <f t="shared" si="182"/>
        <v>28.736207967235075</v>
      </c>
      <c r="AI108" s="112">
        <v>14.8</v>
      </c>
      <c r="AJ108" s="106">
        <f t="shared" si="183"/>
        <v>0.51676291362707061</v>
      </c>
      <c r="AK108" s="109" t="s">
        <v>349</v>
      </c>
      <c r="AL108" s="111"/>
      <c r="AM108" s="98" t="s">
        <v>354</v>
      </c>
      <c r="AN108" s="102"/>
      <c r="AO108" s="98" t="s">
        <v>354</v>
      </c>
      <c r="AP108" s="102"/>
    </row>
    <row r="109" spans="1:42" s="98" customFormat="1" ht="15.6" x14ac:dyDescent="0.3">
      <c r="A109" s="107" t="s">
        <v>120</v>
      </c>
      <c r="B109" s="108">
        <v>2015</v>
      </c>
      <c r="C109" s="105">
        <v>1635521095</v>
      </c>
      <c r="D109" s="105">
        <v>1064714052</v>
      </c>
      <c r="E109" s="105">
        <v>4100000</v>
      </c>
      <c r="F109" s="105">
        <v>6400000</v>
      </c>
      <c r="G109" s="109">
        <v>263012</v>
      </c>
      <c r="H109" s="105">
        <v>1696962</v>
      </c>
      <c r="I109" s="109">
        <v>0.89078998565673795</v>
      </c>
      <c r="J109" s="110">
        <f>(I109*F109)/$F166</f>
        <v>4.5709366965736485E-2</v>
      </c>
      <c r="K109" s="109" t="s">
        <v>349</v>
      </c>
      <c r="L109" s="109"/>
      <c r="M109" s="109">
        <v>92.6</v>
      </c>
      <c r="N109" s="110">
        <f t="shared" si="175"/>
        <v>4.7516108725746795</v>
      </c>
      <c r="O109" s="109">
        <v>20</v>
      </c>
      <c r="P109" s="110">
        <f t="shared" si="176"/>
        <v>1.0262658472083541</v>
      </c>
      <c r="Q109" s="109">
        <v>6.7</v>
      </c>
      <c r="R109" s="110">
        <f t="shared" si="177"/>
        <v>0.34379905881479861</v>
      </c>
      <c r="S109" s="109">
        <v>58.7</v>
      </c>
      <c r="T109" s="110">
        <f t="shared" si="178"/>
        <v>3.0120902615565193</v>
      </c>
      <c r="U109" s="109">
        <v>-6.3497779521387372</v>
      </c>
      <c r="V109" s="111">
        <f t="shared" si="179"/>
        <v>-0.32582801248182941</v>
      </c>
      <c r="W109" s="109" t="s">
        <v>349</v>
      </c>
      <c r="X109" s="111"/>
      <c r="Y109" s="109" t="s">
        <v>349</v>
      </c>
      <c r="Z109" s="109"/>
      <c r="AA109" s="109" t="s">
        <v>349</v>
      </c>
      <c r="AB109" s="111"/>
      <c r="AC109" s="109">
        <v>3.53529926683402</v>
      </c>
      <c r="AD109" s="111">
        <f t="shared" si="180"/>
        <v>0.18140784486062442</v>
      </c>
      <c r="AE109" s="109" t="s">
        <v>349</v>
      </c>
      <c r="AF109" s="111"/>
      <c r="AG109" s="109">
        <v>789</v>
      </c>
      <c r="AH109" s="110">
        <f t="shared" si="182"/>
        <v>40.486187672369567</v>
      </c>
      <c r="AI109" s="112">
        <v>16</v>
      </c>
      <c r="AJ109" s="106">
        <f t="shared" si="183"/>
        <v>0.82101267776668319</v>
      </c>
      <c r="AK109" s="109" t="s">
        <v>349</v>
      </c>
      <c r="AL109" s="111"/>
      <c r="AM109" s="98" t="s">
        <v>354</v>
      </c>
      <c r="AN109" s="102"/>
      <c r="AO109" s="98" t="s">
        <v>354</v>
      </c>
      <c r="AP109" s="102"/>
    </row>
    <row r="110" spans="1:42" s="98" customFormat="1" x14ac:dyDescent="0.3">
      <c r="A110" s="107"/>
      <c r="B110" s="108"/>
      <c r="C110" s="115"/>
      <c r="D110" s="115"/>
      <c r="E110" s="105"/>
      <c r="F110" s="118"/>
      <c r="G110" s="105"/>
      <c r="H110" s="130"/>
      <c r="U110" s="132"/>
      <c r="V110" s="114"/>
      <c r="X110" s="102"/>
      <c r="AB110" s="102"/>
      <c r="AD110" s="102"/>
      <c r="AE110" s="104"/>
      <c r="AF110" s="102"/>
      <c r="AI110" s="112"/>
      <c r="AJ110" s="106"/>
      <c r="AL110" s="102"/>
      <c r="AN110" s="102"/>
      <c r="AP110" s="102"/>
    </row>
    <row r="111" spans="1:42" s="98" customFormat="1" ht="47.25" customHeight="1" x14ac:dyDescent="0.3">
      <c r="A111" s="134" t="s">
        <v>367</v>
      </c>
      <c r="B111" s="108">
        <v>2015</v>
      </c>
      <c r="C111" s="105">
        <v>657794079</v>
      </c>
      <c r="D111" s="105">
        <v>186186590</v>
      </c>
      <c r="E111" s="105">
        <v>821000</v>
      </c>
      <c r="F111" s="105">
        <v>821000</v>
      </c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21"/>
      <c r="R111" s="121"/>
      <c r="S111" s="121"/>
      <c r="T111" s="121"/>
      <c r="U111" s="105"/>
      <c r="V111" s="114"/>
      <c r="W111" s="118"/>
      <c r="X111" s="114"/>
      <c r="Y111" s="105"/>
      <c r="Z111" s="105"/>
      <c r="AA111" s="105"/>
      <c r="AB111" s="114"/>
      <c r="AC111" s="105"/>
      <c r="AD111" s="114"/>
      <c r="AF111" s="102"/>
      <c r="AI111" s="112"/>
      <c r="AJ111" s="113"/>
      <c r="AK111" s="105"/>
      <c r="AL111" s="114"/>
      <c r="AN111" s="102"/>
      <c r="AP111" s="102"/>
    </row>
    <row r="112" spans="1:42" s="98" customFormat="1" ht="13.5" customHeight="1" x14ac:dyDescent="0.3">
      <c r="A112" s="134"/>
      <c r="B112" s="108"/>
      <c r="C112" s="123"/>
      <c r="D112" s="123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21"/>
      <c r="R112" s="121"/>
      <c r="S112" s="121"/>
      <c r="T112" s="121"/>
      <c r="U112" s="105"/>
      <c r="V112" s="114"/>
      <c r="W112" s="118"/>
      <c r="X112" s="114"/>
      <c r="Y112" s="105"/>
      <c r="Z112" s="105"/>
      <c r="AA112" s="105"/>
      <c r="AB112" s="114"/>
      <c r="AC112" s="105"/>
      <c r="AD112" s="114"/>
      <c r="AE112" s="105"/>
      <c r="AF112" s="114"/>
      <c r="AG112" s="105"/>
      <c r="AH112" s="105"/>
      <c r="AI112" s="112"/>
      <c r="AJ112" s="113"/>
      <c r="AK112" s="105"/>
      <c r="AL112" s="114"/>
      <c r="AN112" s="102"/>
      <c r="AP112" s="102"/>
    </row>
    <row r="113" spans="1:42" s="98" customFormat="1" ht="28.8" x14ac:dyDescent="0.3">
      <c r="A113" s="134" t="s">
        <v>368</v>
      </c>
      <c r="B113" s="108">
        <v>2013</v>
      </c>
      <c r="C113" s="121">
        <v>1720000000</v>
      </c>
      <c r="D113" s="121">
        <v>607000000</v>
      </c>
      <c r="E113" s="105">
        <v>11300000</v>
      </c>
      <c r="F113" s="118">
        <v>11300000</v>
      </c>
      <c r="G113" s="105"/>
      <c r="H113" s="105"/>
      <c r="V113" s="102"/>
      <c r="X113" s="102"/>
      <c r="AB113" s="102"/>
      <c r="AD113" s="102"/>
      <c r="AF113" s="102"/>
      <c r="AI113" s="112"/>
      <c r="AJ113" s="113"/>
      <c r="AK113" s="105"/>
      <c r="AL113" s="114"/>
      <c r="AN113" s="102"/>
      <c r="AP113" s="102"/>
    </row>
    <row r="114" spans="1:42" s="98" customFormat="1" ht="32.25" customHeight="1" x14ac:dyDescent="0.3">
      <c r="A114" s="134" t="s">
        <v>368</v>
      </c>
      <c r="B114" s="108">
        <v>2014</v>
      </c>
      <c r="C114" s="115">
        <v>49759871</v>
      </c>
      <c r="D114" s="115">
        <v>22002660</v>
      </c>
      <c r="E114" s="118">
        <v>11800000</v>
      </c>
      <c r="F114" s="118">
        <v>20200000</v>
      </c>
      <c r="G114" s="105"/>
      <c r="H114" s="118"/>
      <c r="I114" s="105"/>
      <c r="J114" s="105"/>
      <c r="K114" s="105"/>
      <c r="L114" s="105"/>
      <c r="M114" s="105"/>
      <c r="N114" s="105"/>
      <c r="O114" s="105"/>
      <c r="P114" s="105"/>
      <c r="Q114" s="121"/>
      <c r="R114" s="121"/>
      <c r="S114" s="121"/>
      <c r="T114" s="121"/>
      <c r="U114" s="105"/>
      <c r="V114" s="114"/>
      <c r="W114" s="118"/>
      <c r="X114" s="114"/>
      <c r="Y114" s="105"/>
      <c r="Z114" s="105"/>
      <c r="AA114" s="105"/>
      <c r="AB114" s="114"/>
      <c r="AC114" s="105"/>
      <c r="AD114" s="114"/>
      <c r="AE114" s="105"/>
      <c r="AF114" s="114"/>
      <c r="AG114" s="105"/>
      <c r="AH114" s="105"/>
      <c r="AI114" s="112"/>
      <c r="AJ114" s="113"/>
      <c r="AK114" s="105"/>
      <c r="AL114" s="114"/>
      <c r="AN114" s="102"/>
      <c r="AP114" s="102"/>
    </row>
    <row r="115" spans="1:42" s="98" customFormat="1" ht="33.75" customHeight="1" x14ac:dyDescent="0.3">
      <c r="A115" s="134" t="s">
        <v>368</v>
      </c>
      <c r="B115" s="108">
        <v>2015</v>
      </c>
      <c r="C115" s="105">
        <v>10336405</v>
      </c>
      <c r="D115" s="105">
        <v>1583424</v>
      </c>
      <c r="E115" s="105">
        <v>9300000</v>
      </c>
      <c r="F115" s="105">
        <v>20400000</v>
      </c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21"/>
      <c r="R115" s="121"/>
      <c r="S115" s="121"/>
      <c r="T115" s="121"/>
      <c r="U115" s="105"/>
      <c r="V115" s="114"/>
      <c r="W115" s="118"/>
      <c r="X115" s="114"/>
      <c r="Y115" s="105"/>
      <c r="Z115" s="105"/>
      <c r="AA115" s="105"/>
      <c r="AB115" s="114"/>
      <c r="AC115" s="105"/>
      <c r="AD115" s="114"/>
      <c r="AE115" s="105"/>
      <c r="AF115" s="114"/>
      <c r="AG115" s="105"/>
      <c r="AH115" s="105"/>
      <c r="AI115" s="112"/>
      <c r="AJ115" s="113"/>
      <c r="AK115" s="105"/>
      <c r="AL115" s="114"/>
      <c r="AN115" s="102"/>
      <c r="AP115" s="102"/>
    </row>
    <row r="116" spans="1:42" s="98" customFormat="1" x14ac:dyDescent="0.3">
      <c r="A116" s="107"/>
      <c r="B116" s="108"/>
      <c r="C116" s="107"/>
      <c r="D116" s="107"/>
      <c r="U116" s="132"/>
      <c r="V116" s="114"/>
      <c r="X116" s="102"/>
      <c r="AB116" s="102"/>
      <c r="AD116" s="102"/>
      <c r="AE116" s="104"/>
      <c r="AF116" s="102"/>
      <c r="AI116" s="112"/>
      <c r="AJ116" s="106"/>
      <c r="AL116" s="102"/>
      <c r="AN116" s="102"/>
      <c r="AP116" s="102"/>
    </row>
    <row r="117" spans="1:42" s="103" customFormat="1" ht="15.6" x14ac:dyDescent="0.3">
      <c r="A117" s="134" t="s">
        <v>117</v>
      </c>
      <c r="B117" s="108">
        <v>2014</v>
      </c>
      <c r="C117" s="115">
        <v>64133225</v>
      </c>
      <c r="D117" s="115">
        <v>20902145</v>
      </c>
      <c r="E117" s="118">
        <v>1060000</v>
      </c>
      <c r="F117" s="118">
        <v>2900000</v>
      </c>
      <c r="G117" s="105">
        <v>14000</v>
      </c>
      <c r="H117" s="118">
        <v>24000</v>
      </c>
      <c r="I117" s="109" t="s">
        <v>349</v>
      </c>
      <c r="J117" s="109"/>
      <c r="K117" s="109">
        <v>66.372585365853666</v>
      </c>
      <c r="L117" s="110">
        <f>(K117*F117)/$F165</f>
        <v>1.5274383098279796</v>
      </c>
      <c r="M117" s="109">
        <v>49.7</v>
      </c>
      <c r="N117" s="110">
        <f>(M117*F117)/$F165</f>
        <v>1.1437505949181461</v>
      </c>
      <c r="O117" s="109">
        <v>80</v>
      </c>
      <c r="P117" s="110">
        <f>(O117*F117)/$F165</f>
        <v>1.8410472352807183</v>
      </c>
      <c r="Q117" s="109">
        <v>47.1</v>
      </c>
      <c r="R117" s="110">
        <f>(Q117*F117)/$F165</f>
        <v>1.0839165597715228</v>
      </c>
      <c r="S117" s="109">
        <v>77.8</v>
      </c>
      <c r="T117" s="110">
        <f>(S117*F117)/$F165</f>
        <v>1.7904184363104985</v>
      </c>
      <c r="U117" s="109">
        <v>4.3110510222670513</v>
      </c>
      <c r="V117" s="111">
        <f>(U117*F117)/$F165</f>
        <v>9.9210607071235857E-2</v>
      </c>
      <c r="W117" s="109">
        <v>10</v>
      </c>
      <c r="X117" s="111">
        <f>(W117*F117)/$F165</f>
        <v>0.23013090441008979</v>
      </c>
      <c r="Y117" s="109">
        <v>58.996650695800803</v>
      </c>
      <c r="Z117" s="110">
        <f>(Y117*F117)/$F165</f>
        <v>1.3576952581790791</v>
      </c>
      <c r="AA117" s="109">
        <v>76.209198566457175</v>
      </c>
      <c r="AB117" s="111">
        <f>(AA117*F117)/$F165</f>
        <v>1.7538091790466908</v>
      </c>
      <c r="AC117" s="109">
        <v>3.1256249814678498</v>
      </c>
      <c r="AD117" s="111">
        <f>(AC117*F117)/$F165</f>
        <v>7.1930290383196635E-2</v>
      </c>
      <c r="AE117" s="109">
        <v>5.09</v>
      </c>
      <c r="AF117" s="111">
        <f>(AE1167*F117)/$F165</f>
        <v>0</v>
      </c>
      <c r="AG117" s="109">
        <v>323</v>
      </c>
      <c r="AH117" s="110">
        <f>(AG117*F117)/$F165</f>
        <v>7.4332282124458997</v>
      </c>
      <c r="AI117" s="112">
        <v>44.5</v>
      </c>
      <c r="AJ117" s="137">
        <f>(AI117*F117)/$F165</f>
        <v>1.0240825246248995</v>
      </c>
      <c r="AK117" s="109">
        <v>80.876228332519503</v>
      </c>
      <c r="AL117" s="111">
        <f>(AK117*F117)/$F165</f>
        <v>1.861211957143964</v>
      </c>
      <c r="AM117" s="109">
        <v>1.5</v>
      </c>
      <c r="AN117" s="111">
        <f>(AM117*F117)/$F165</f>
        <v>3.4519635661513469E-2</v>
      </c>
      <c r="AO117" s="109">
        <v>10.6</v>
      </c>
      <c r="AP117" s="138">
        <f>(AO117*F117)/$F165</f>
        <v>0.24393875867469517</v>
      </c>
    </row>
    <row r="118" spans="1:42" s="103" customFormat="1" ht="15.6" x14ac:dyDescent="0.3">
      <c r="A118" s="134" t="s">
        <v>117</v>
      </c>
      <c r="B118" s="108">
        <v>2015</v>
      </c>
      <c r="C118" s="105">
        <v>59427358</v>
      </c>
      <c r="D118" s="105">
        <v>12701130</v>
      </c>
      <c r="E118" s="105">
        <v>1100000</v>
      </c>
      <c r="F118" s="105">
        <v>4300000</v>
      </c>
      <c r="G118" s="109">
        <v>14383</v>
      </c>
      <c r="H118" s="105">
        <v>24000</v>
      </c>
      <c r="I118" s="109">
        <v>0.83736997842788696</v>
      </c>
      <c r="J118" s="110">
        <f>(I118*F118)/$F166</f>
        <v>2.8869266441046777E-2</v>
      </c>
      <c r="K118" s="109" t="s">
        <v>349</v>
      </c>
      <c r="L118" s="109"/>
      <c r="M118" s="109">
        <v>47.2</v>
      </c>
      <c r="N118" s="110">
        <f>(M118*F118)/$F166</f>
        <v>1.6272727839797463</v>
      </c>
      <c r="O118" s="109">
        <v>80</v>
      </c>
      <c r="P118" s="110">
        <f>(O118*F118)/$F166</f>
        <v>2.7580894643724516</v>
      </c>
      <c r="Q118" s="109">
        <v>47.6</v>
      </c>
      <c r="R118" s="110">
        <f>(Q118*F118)/$F166</f>
        <v>1.6410632313016087</v>
      </c>
      <c r="S118" s="109">
        <v>78.5</v>
      </c>
      <c r="T118" s="110">
        <f>(S118*F118)/$F166</f>
        <v>2.7063752869154682</v>
      </c>
      <c r="U118" s="109">
        <v>6.4851947535192949</v>
      </c>
      <c r="V118" s="111">
        <f>(U118*F118)/$F166</f>
        <v>0.2235843415510633</v>
      </c>
      <c r="W118" s="109" t="s">
        <v>349</v>
      </c>
      <c r="X118" s="111"/>
      <c r="Y118" s="109" t="s">
        <v>349</v>
      </c>
      <c r="Z118" s="109"/>
      <c r="AA118" s="109">
        <v>78.581379525268787</v>
      </c>
      <c r="AB118" s="111">
        <f>(AA118*F118)/$F166</f>
        <v>2.7091809370562112</v>
      </c>
      <c r="AC118" s="109">
        <v>3.0652598153141901</v>
      </c>
      <c r="AD118" s="111">
        <f>(AC118*F118)/$F166</f>
        <v>0.10567826002727894</v>
      </c>
      <c r="AE118" s="109" t="s">
        <v>349</v>
      </c>
      <c r="AF118" s="111"/>
      <c r="AG118" s="109">
        <v>315</v>
      </c>
      <c r="AH118" s="110">
        <f>(AG118*F118)/$F166</f>
        <v>10.859977265966528</v>
      </c>
      <c r="AI118" s="112">
        <v>47.2</v>
      </c>
      <c r="AJ118" s="137">
        <f>(AI118*F118)/$F166</f>
        <v>1.6272727839797463</v>
      </c>
      <c r="AK118" s="109" t="s">
        <v>349</v>
      </c>
      <c r="AL118" s="111"/>
      <c r="AM118" s="109">
        <v>1.5</v>
      </c>
      <c r="AN118" s="111">
        <f>(AM118*F118)/$F166</f>
        <v>5.1714177456983465E-2</v>
      </c>
      <c r="AO118" s="109">
        <v>10</v>
      </c>
      <c r="AP118" s="138">
        <f>(AO118*F118)/$F166</f>
        <v>0.34476118304655645</v>
      </c>
    </row>
    <row r="119" spans="1:42" s="103" customFormat="1" x14ac:dyDescent="0.3">
      <c r="A119" s="134"/>
      <c r="B119" s="108"/>
      <c r="C119" s="118"/>
      <c r="D119" s="118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21"/>
      <c r="R119" s="121"/>
      <c r="S119" s="121"/>
      <c r="T119" s="121"/>
      <c r="U119" s="105"/>
      <c r="V119" s="114"/>
      <c r="W119" s="118"/>
      <c r="X119" s="114"/>
      <c r="Y119" s="118"/>
      <c r="Z119" s="118"/>
      <c r="AA119" s="118"/>
      <c r="AB119" s="124"/>
      <c r="AC119" s="118"/>
      <c r="AD119" s="124"/>
      <c r="AE119" s="105"/>
      <c r="AF119" s="114"/>
      <c r="AG119" s="105"/>
      <c r="AH119" s="105"/>
      <c r="AI119" s="112"/>
      <c r="AJ119" s="113"/>
      <c r="AK119" s="105"/>
      <c r="AL119" s="114"/>
      <c r="AN119" s="138"/>
      <c r="AP119" s="138"/>
    </row>
    <row r="120" spans="1:42" s="98" customFormat="1" ht="15.6" x14ac:dyDescent="0.3">
      <c r="A120" s="107" t="s">
        <v>118</v>
      </c>
      <c r="B120" s="108">
        <v>2011</v>
      </c>
      <c r="C120" s="123">
        <v>1003322063</v>
      </c>
      <c r="D120" s="123">
        <v>868139570</v>
      </c>
      <c r="E120" s="105">
        <v>3200000</v>
      </c>
      <c r="F120" s="105">
        <f>E120</f>
        <v>3200000</v>
      </c>
      <c r="G120" s="105">
        <v>1077048</v>
      </c>
      <c r="H120" s="105">
        <v>1460000</v>
      </c>
      <c r="I120" s="109" t="s">
        <v>349</v>
      </c>
      <c r="J120" s="109"/>
      <c r="K120" s="109">
        <v>54.356951219512197</v>
      </c>
      <c r="L120" s="110">
        <f>(K120*F120)/$F162</f>
        <v>2.8189078748327545</v>
      </c>
      <c r="M120" s="109">
        <v>155.30000000000001</v>
      </c>
      <c r="N120" s="110">
        <f>(M120*F120)/$F162</f>
        <v>8.0537333890128266</v>
      </c>
      <c r="O120" s="109">
        <v>46</v>
      </c>
      <c r="P120" s="110">
        <f>(O120*F120)/$F162</f>
        <v>2.3855230901132645</v>
      </c>
      <c r="Q120" s="109">
        <v>23.5</v>
      </c>
      <c r="R120" s="110">
        <f>(Q120*F120)/$F162</f>
        <v>1.2186911438622112</v>
      </c>
      <c r="S120" s="109">
        <v>31.7</v>
      </c>
      <c r="T120" s="110">
        <f>(S120*F120)/$F162</f>
        <v>1.643936564273706</v>
      </c>
      <c r="U120" s="109" t="s">
        <v>349</v>
      </c>
      <c r="V120" s="111"/>
      <c r="W120" s="109">
        <v>6.9000000953674299</v>
      </c>
      <c r="X120" s="111">
        <f>(W120*F120)/$F162</f>
        <v>0.35782846846266803</v>
      </c>
      <c r="Y120" s="109" t="s">
        <v>349</v>
      </c>
      <c r="Z120" s="109"/>
      <c r="AA120" s="109">
        <v>15.632145248190774</v>
      </c>
      <c r="AB120" s="111">
        <f>(AA120*F120)/$F162</f>
        <v>0.81067050951224862</v>
      </c>
      <c r="AC120" s="109">
        <v>2.3206276025444401</v>
      </c>
      <c r="AD120" s="111">
        <f>(AC120*F120)/$F162</f>
        <v>0.12034588542225975</v>
      </c>
      <c r="AE120" s="109">
        <v>6.7679999999999998</v>
      </c>
      <c r="AF120" s="111">
        <f>(AE120*F120)/$F162</f>
        <v>0.35098304943231678</v>
      </c>
      <c r="AG120" s="109">
        <v>808</v>
      </c>
      <c r="AH120" s="110">
        <f>(AG120*F120)/$F162</f>
        <v>41.902231669815599</v>
      </c>
      <c r="AI120" s="112">
        <v>39.9</v>
      </c>
      <c r="AJ120" s="106">
        <f>(AI120*F120)/$F162</f>
        <v>2.0691819846852009</v>
      </c>
      <c r="AK120" s="109" t="s">
        <v>349</v>
      </c>
      <c r="AL120" s="111"/>
      <c r="AM120" s="109" t="s">
        <v>349</v>
      </c>
      <c r="AN120" s="111"/>
      <c r="AO120" s="109" t="s">
        <v>349</v>
      </c>
      <c r="AP120" s="102"/>
    </row>
    <row r="121" spans="1:42" s="103" customFormat="1" ht="15.6" x14ac:dyDescent="0.3">
      <c r="A121" s="107" t="s">
        <v>118</v>
      </c>
      <c r="B121" s="108">
        <v>2012</v>
      </c>
      <c r="C121" s="115">
        <v>1167739803</v>
      </c>
      <c r="D121" s="115">
        <v>612309578</v>
      </c>
      <c r="E121" s="105">
        <v>3800000</v>
      </c>
      <c r="F121" s="105">
        <v>3800000</v>
      </c>
      <c r="G121" s="105">
        <v>1136094</v>
      </c>
      <c r="H121" s="105">
        <v>1360000</v>
      </c>
      <c r="I121" s="109" t="s">
        <v>349</v>
      </c>
      <c r="J121" s="109"/>
      <c r="K121" s="109">
        <v>54.690243902439029</v>
      </c>
      <c r="L121" s="110">
        <f t="shared" ref="L121:L123" si="184">(K121*F121)/$F163</f>
        <v>3.2925044476268384</v>
      </c>
      <c r="M121" s="109">
        <v>150.6</v>
      </c>
      <c r="N121" s="110">
        <f t="shared" ref="N121:N124" si="185">(M121*F121)/$F163</f>
        <v>9.0665379129985624</v>
      </c>
      <c r="O121" s="109">
        <v>46</v>
      </c>
      <c r="P121" s="110">
        <f t="shared" ref="P121:P124" si="186">(O121*F121)/$F163</f>
        <v>2.7693276493886709</v>
      </c>
      <c r="Q121" s="109" t="s">
        <v>349</v>
      </c>
      <c r="R121" s="109"/>
      <c r="S121" s="109" t="s">
        <v>349</v>
      </c>
      <c r="T121" s="109"/>
      <c r="U121" s="109" t="s">
        <v>349</v>
      </c>
      <c r="V121" s="111"/>
      <c r="W121" s="109">
        <v>6.9000000953674299</v>
      </c>
      <c r="X121" s="111">
        <f t="shared" ref="X121:X123" si="187">(W121*F121)/$F163</f>
        <v>0.41539915314968456</v>
      </c>
      <c r="Y121" s="109" t="s">
        <v>349</v>
      </c>
      <c r="Z121" s="109"/>
      <c r="AA121" s="109">
        <v>15.993926738291835</v>
      </c>
      <c r="AB121" s="111">
        <f t="shared" ref="AB121:AB124" si="188">(AA121*F121)/$F163</f>
        <v>0.96287877257931176</v>
      </c>
      <c r="AC121" s="109">
        <v>2.2879684345954199</v>
      </c>
      <c r="AD121" s="111">
        <f t="shared" ref="AD121:AD124" si="189">(AC121*F121)/$F163</f>
        <v>0.13774204884464372</v>
      </c>
      <c r="AE121" s="109">
        <v>6.6660000000000004</v>
      </c>
      <c r="AF121" s="111">
        <f t="shared" ref="AF121:AF123" si="190">(AE121*F121)/$F163</f>
        <v>0.40131169806141043</v>
      </c>
      <c r="AG121" s="109">
        <v>791</v>
      </c>
      <c r="AH121" s="110">
        <f t="shared" ref="AH121:AH124" si="191">(AG121*F121)/$F163</f>
        <v>47.620395014487798</v>
      </c>
      <c r="AI121" s="112">
        <v>41.4</v>
      </c>
      <c r="AJ121" s="106">
        <f t="shared" ref="AJ121:AJ124" si="192">(AI121*F121)/$F163</f>
        <v>2.4923948844498036</v>
      </c>
      <c r="AK121" s="109" t="s">
        <v>349</v>
      </c>
      <c r="AL121" s="111"/>
      <c r="AM121" s="109" t="s">
        <v>349</v>
      </c>
      <c r="AN121" s="111"/>
      <c r="AO121" s="109" t="s">
        <v>349</v>
      </c>
      <c r="AP121" s="138"/>
    </row>
    <row r="122" spans="1:42" s="103" customFormat="1" ht="15.6" x14ac:dyDescent="0.3">
      <c r="A122" s="107" t="s">
        <v>118</v>
      </c>
      <c r="B122" s="108">
        <v>2013</v>
      </c>
      <c r="C122" s="115">
        <v>1153087668</v>
      </c>
      <c r="D122" s="115">
        <v>585736464</v>
      </c>
      <c r="E122" s="105">
        <v>3800000</v>
      </c>
      <c r="F122" s="118">
        <v>3800000</v>
      </c>
      <c r="G122" s="105"/>
      <c r="H122" s="105"/>
      <c r="I122" s="109" t="s">
        <v>349</v>
      </c>
      <c r="J122" s="109"/>
      <c r="K122" s="109">
        <v>55.023024390243911</v>
      </c>
      <c r="L122" s="110">
        <f t="shared" si="184"/>
        <v>2.3692117203351493</v>
      </c>
      <c r="M122" s="109">
        <v>146.1</v>
      </c>
      <c r="N122" s="110">
        <f t="shared" si="185"/>
        <v>6.290854350098928</v>
      </c>
      <c r="O122" s="109">
        <v>46</v>
      </c>
      <c r="P122" s="110">
        <f t="shared" si="186"/>
        <v>1.9806933614274518</v>
      </c>
      <c r="Q122" s="109" t="s">
        <v>349</v>
      </c>
      <c r="R122" s="109"/>
      <c r="S122" s="109" t="s">
        <v>349</v>
      </c>
      <c r="T122" s="109"/>
      <c r="U122" s="109" t="s">
        <v>349</v>
      </c>
      <c r="V122" s="111"/>
      <c r="W122" s="109">
        <v>6.9000000953674299</v>
      </c>
      <c r="X122" s="111">
        <f t="shared" si="187"/>
        <v>0.2971040083205011</v>
      </c>
      <c r="Y122" s="109" t="s">
        <v>349</v>
      </c>
      <c r="Z122" s="109"/>
      <c r="AA122" s="109">
        <v>16.367770268116175</v>
      </c>
      <c r="AB122" s="111">
        <f t="shared" si="188"/>
        <v>0.70477247633537665</v>
      </c>
      <c r="AC122" s="109">
        <v>2.3105102358143998</v>
      </c>
      <c r="AD122" s="111">
        <f t="shared" si="189"/>
        <v>9.9487223599733859E-2</v>
      </c>
      <c r="AE122" s="109">
        <v>6.5650000000000004</v>
      </c>
      <c r="AF122" s="111">
        <f t="shared" si="190"/>
        <v>0.28267938951676569</v>
      </c>
      <c r="AG122" s="109">
        <v>775</v>
      </c>
      <c r="AH122" s="110">
        <f t="shared" si="191"/>
        <v>33.370377284919023</v>
      </c>
      <c r="AI122" s="112">
        <v>43</v>
      </c>
      <c r="AJ122" s="106">
        <f t="shared" si="192"/>
        <v>1.8515177074213136</v>
      </c>
      <c r="AK122" s="109" t="s">
        <v>349</v>
      </c>
      <c r="AL122" s="111"/>
      <c r="AM122" s="109" t="s">
        <v>349</v>
      </c>
      <c r="AN122" s="111"/>
      <c r="AO122" s="109" t="s">
        <v>349</v>
      </c>
      <c r="AP122" s="138"/>
    </row>
    <row r="123" spans="1:42" s="103" customFormat="1" ht="15.6" x14ac:dyDescent="0.3">
      <c r="A123" s="107" t="s">
        <v>118</v>
      </c>
      <c r="B123" s="108">
        <v>2014</v>
      </c>
      <c r="C123" s="115">
        <v>933070303</v>
      </c>
      <c r="D123" s="115">
        <v>458027750</v>
      </c>
      <c r="E123" s="118">
        <v>2000000</v>
      </c>
      <c r="F123" s="118">
        <v>3180000</v>
      </c>
      <c r="G123" s="105"/>
      <c r="H123" s="118">
        <v>1107000</v>
      </c>
      <c r="I123" s="109" t="s">
        <v>349</v>
      </c>
      <c r="J123" s="109"/>
      <c r="K123" s="109">
        <v>55.354804878048789</v>
      </c>
      <c r="L123" s="110">
        <f t="shared" si="184"/>
        <v>1.3968809367549497</v>
      </c>
      <c r="M123" s="109">
        <v>141.19999999999999</v>
      </c>
      <c r="N123" s="110">
        <f t="shared" si="185"/>
        <v>3.5631882129172712</v>
      </c>
      <c r="O123" s="109">
        <v>46</v>
      </c>
      <c r="P123" s="110">
        <f t="shared" si="186"/>
        <v>1.1608120240382045</v>
      </c>
      <c r="Q123" s="109" t="s">
        <v>349</v>
      </c>
      <c r="R123" s="109"/>
      <c r="S123" s="109" t="s">
        <v>349</v>
      </c>
      <c r="T123" s="109"/>
      <c r="U123" s="109" t="s">
        <v>349</v>
      </c>
      <c r="V123" s="111"/>
      <c r="W123" s="109">
        <v>6.9000000953674299</v>
      </c>
      <c r="X123" s="111">
        <f t="shared" si="187"/>
        <v>0.17412180601233196</v>
      </c>
      <c r="Y123" s="109" t="s">
        <v>349</v>
      </c>
      <c r="Z123" s="109"/>
      <c r="AA123" s="109">
        <v>16.765340963432909</v>
      </c>
      <c r="AB123" s="111">
        <f t="shared" si="188"/>
        <v>0.42307411690115604</v>
      </c>
      <c r="AC123" s="109">
        <v>2.3999543841384199</v>
      </c>
      <c r="AD123" s="111">
        <f t="shared" si="189"/>
        <v>6.0562954483719171E-2</v>
      </c>
      <c r="AE123" s="109">
        <v>6.4630000000000001</v>
      </c>
      <c r="AF123" s="111">
        <f t="shared" si="190"/>
        <v>0.16309408937736775</v>
      </c>
      <c r="AG123" s="109">
        <v>753</v>
      </c>
      <c r="AH123" s="110">
        <f t="shared" si="191"/>
        <v>19.001988132625392</v>
      </c>
      <c r="AI123" s="112">
        <v>44.7</v>
      </c>
      <c r="AJ123" s="106">
        <f t="shared" si="192"/>
        <v>1.1280064668371248</v>
      </c>
      <c r="AK123" s="109" t="s">
        <v>349</v>
      </c>
      <c r="AL123" s="111"/>
      <c r="AM123" s="109" t="s">
        <v>349</v>
      </c>
      <c r="AN123" s="111"/>
      <c r="AO123" s="109" t="s">
        <v>349</v>
      </c>
      <c r="AP123" s="138"/>
    </row>
    <row r="124" spans="1:42" s="103" customFormat="1" ht="15.6" x14ac:dyDescent="0.3">
      <c r="A124" s="107" t="s">
        <v>118</v>
      </c>
      <c r="B124" s="108">
        <v>2015</v>
      </c>
      <c r="C124" s="105">
        <v>862579628</v>
      </c>
      <c r="D124" s="105">
        <v>378280704</v>
      </c>
      <c r="E124" s="105">
        <v>2760000</v>
      </c>
      <c r="F124" s="105">
        <v>3200000</v>
      </c>
      <c r="G124" s="109">
        <v>8071</v>
      </c>
      <c r="H124" s="105">
        <v>1223000</v>
      </c>
      <c r="I124" s="109" t="s">
        <v>349</v>
      </c>
      <c r="J124" s="109"/>
      <c r="K124" s="109" t="s">
        <v>349</v>
      </c>
      <c r="L124" s="109"/>
      <c r="M124" s="109">
        <v>136.80000000000001</v>
      </c>
      <c r="N124" s="110">
        <f t="shared" si="185"/>
        <v>3.5098291974525715</v>
      </c>
      <c r="O124" s="109">
        <v>46</v>
      </c>
      <c r="P124" s="110">
        <f t="shared" si="186"/>
        <v>1.1802057242896071</v>
      </c>
      <c r="Q124" s="109" t="s">
        <v>349</v>
      </c>
      <c r="R124" s="109"/>
      <c r="S124" s="109" t="s">
        <v>349</v>
      </c>
      <c r="T124" s="109"/>
      <c r="U124" s="109" t="s">
        <v>349</v>
      </c>
      <c r="V124" s="111"/>
      <c r="W124" s="109" t="s">
        <v>349</v>
      </c>
      <c r="X124" s="111"/>
      <c r="Y124" s="109" t="s">
        <v>349</v>
      </c>
      <c r="Z124" s="109"/>
      <c r="AA124" s="109">
        <v>17.194988363566807</v>
      </c>
      <c r="AB124" s="111">
        <f t="shared" si="188"/>
        <v>0.44116573251684199</v>
      </c>
      <c r="AC124" s="109">
        <v>2.53042496262022</v>
      </c>
      <c r="AD124" s="111">
        <f t="shared" si="189"/>
        <v>6.492221795151519E-2</v>
      </c>
      <c r="AE124" s="109" t="s">
        <v>349</v>
      </c>
      <c r="AF124" s="111"/>
      <c r="AG124" s="109">
        <v>732</v>
      </c>
      <c r="AH124" s="110">
        <f t="shared" si="191"/>
        <v>18.78066500391288</v>
      </c>
      <c r="AI124" s="112">
        <v>46.2</v>
      </c>
      <c r="AJ124" s="106">
        <f t="shared" si="192"/>
        <v>1.1853370535256489</v>
      </c>
      <c r="AK124" s="109" t="s">
        <v>349</v>
      </c>
      <c r="AL124" s="111"/>
      <c r="AM124" s="109" t="s">
        <v>349</v>
      </c>
      <c r="AN124" s="111"/>
      <c r="AO124" s="109" t="s">
        <v>349</v>
      </c>
      <c r="AP124" s="138"/>
    </row>
    <row r="125" spans="1:42" s="103" customFormat="1" ht="15.6" x14ac:dyDescent="0.3">
      <c r="A125" s="134"/>
      <c r="B125" s="108"/>
      <c r="C125" s="118"/>
      <c r="D125" s="118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21"/>
      <c r="R125" s="121"/>
      <c r="S125" s="121"/>
      <c r="T125" s="121"/>
      <c r="U125" s="105"/>
      <c r="V125" s="114"/>
      <c r="W125" s="118"/>
      <c r="X125" s="114"/>
      <c r="Y125" s="118"/>
      <c r="Z125" s="118"/>
      <c r="AA125" s="118"/>
      <c r="AB125" s="124"/>
      <c r="AC125" s="118"/>
      <c r="AD125" s="111"/>
      <c r="AE125" s="105"/>
      <c r="AF125" s="114"/>
      <c r="AG125" s="105"/>
      <c r="AH125" s="105"/>
      <c r="AI125" s="112"/>
      <c r="AJ125" s="113"/>
      <c r="AK125" s="105"/>
      <c r="AL125" s="114"/>
      <c r="AN125" s="138"/>
      <c r="AP125" s="138"/>
    </row>
    <row r="126" spans="1:42" s="103" customFormat="1" ht="15.6" x14ac:dyDescent="0.3">
      <c r="A126" s="134" t="s">
        <v>123</v>
      </c>
      <c r="B126" s="108">
        <v>2011</v>
      </c>
      <c r="C126" s="118">
        <v>1132952016</v>
      </c>
      <c r="D126" s="118">
        <v>741484812</v>
      </c>
      <c r="E126" s="118">
        <v>11544400</v>
      </c>
      <c r="F126" s="105">
        <f>E126</f>
        <v>11544400</v>
      </c>
      <c r="G126" s="125">
        <v>500014</v>
      </c>
      <c r="H126" s="105">
        <v>500014</v>
      </c>
      <c r="I126" s="109" t="s">
        <v>349</v>
      </c>
      <c r="J126" s="109"/>
      <c r="K126" s="109">
        <v>62.455536585365863</v>
      </c>
      <c r="L126" s="110">
        <f>(K126*F126)/$F162</f>
        <v>11.684715016143405</v>
      </c>
      <c r="M126" s="109">
        <v>78.2</v>
      </c>
      <c r="N126" s="110">
        <f>(M126*F126)/$F162</f>
        <v>14.630323654548771</v>
      </c>
      <c r="O126" s="109">
        <v>87</v>
      </c>
      <c r="P126" s="110">
        <f>(O126*F126)/$F162</f>
        <v>16.276702787029961</v>
      </c>
      <c r="Q126" s="109">
        <v>23.5</v>
      </c>
      <c r="R126" s="110">
        <f>(Q126*F126)/$F162</f>
        <v>4.3965806378759096</v>
      </c>
      <c r="S126" s="109">
        <v>55.4</v>
      </c>
      <c r="T126" s="110">
        <f>(S126*F126)/$F162</f>
        <v>10.364704993120229</v>
      </c>
      <c r="U126" s="109">
        <v>-1.9677289787899639</v>
      </c>
      <c r="V126" s="111">
        <f>(U126*F126)/$F162</f>
        <v>-0.3681395373929911</v>
      </c>
      <c r="W126" s="109">
        <v>14.6000003814697</v>
      </c>
      <c r="X126" s="111">
        <f>(W126*F126)/$F162</f>
        <v>2.7314927229851311</v>
      </c>
      <c r="Y126" s="109" t="s">
        <v>349</v>
      </c>
      <c r="Z126" s="109"/>
      <c r="AA126" s="109">
        <v>19.961412037037</v>
      </c>
      <c r="AB126" s="111">
        <f>(AA126*F126)/$F162</f>
        <v>3.7345513900723399</v>
      </c>
      <c r="AC126" s="109">
        <v>2.1999357549621998</v>
      </c>
      <c r="AD126" s="111">
        <f>(AC126*F126)/$F162</f>
        <v>0.41158276361011614</v>
      </c>
      <c r="AE126" s="109">
        <v>4.5620000000000003</v>
      </c>
      <c r="AF126" s="111">
        <f>(AE126*F126)/$F162</f>
        <v>0.85349790936127234</v>
      </c>
      <c r="AG126" s="109">
        <v>339</v>
      </c>
      <c r="AH126" s="110">
        <f>(AG126*F126)/$F162</f>
        <v>63.423014308082266</v>
      </c>
      <c r="AI126" s="112">
        <v>29.9</v>
      </c>
      <c r="AJ126" s="137">
        <f>(AI126*F126)/$F162</f>
        <v>5.5939472796804122</v>
      </c>
      <c r="AK126" s="109">
        <v>67.742218017578097</v>
      </c>
      <c r="AL126" s="111">
        <f>(AK126*F126)/$F162</f>
        <v>12.673792515014997</v>
      </c>
      <c r="AM126" s="109" t="s">
        <v>349</v>
      </c>
      <c r="AN126" s="111"/>
      <c r="AO126" s="109" t="s">
        <v>349</v>
      </c>
      <c r="AP126" s="138"/>
    </row>
    <row r="127" spans="1:42" s="103" customFormat="1" ht="15.6" x14ac:dyDescent="0.3">
      <c r="A127" s="134" t="s">
        <v>123</v>
      </c>
      <c r="B127" s="108">
        <v>2012</v>
      </c>
      <c r="C127" s="115">
        <v>1051018271</v>
      </c>
      <c r="D127" s="115">
        <v>585279169</v>
      </c>
      <c r="E127" s="105">
        <v>500014</v>
      </c>
      <c r="F127" s="105">
        <v>500014</v>
      </c>
      <c r="G127" s="125">
        <v>568943</v>
      </c>
      <c r="H127" s="105">
        <v>1873300</v>
      </c>
      <c r="I127" s="109" t="s">
        <v>349</v>
      </c>
      <c r="J127" s="109"/>
      <c r="K127" s="109">
        <v>62.83219512195123</v>
      </c>
      <c r="L127" s="110">
        <f t="shared" ref="L127:L129" si="193">(K127*F127)/$F163</f>
        <v>0.49773400258921557</v>
      </c>
      <c r="M127" s="109">
        <v>76.3</v>
      </c>
      <c r="N127" s="110">
        <f t="shared" ref="N127:N130" si="194">(M127*F127)/$F163</f>
        <v>0.60442109851243053</v>
      </c>
      <c r="O127" s="109">
        <v>85</v>
      </c>
      <c r="P127" s="110">
        <f t="shared" ref="P127:P130" si="195">(O127*F127)/$F163</f>
        <v>0.6733393626940577</v>
      </c>
      <c r="Q127" s="109">
        <v>23.5</v>
      </c>
      <c r="R127" s="110">
        <f t="shared" ref="R127:R129" si="196">(Q127*F127)/$F163</f>
        <v>0.18615852968600419</v>
      </c>
      <c r="S127" s="109">
        <v>55.5</v>
      </c>
      <c r="T127" s="110">
        <f t="shared" ref="T127:T129" si="197">(S127*F127)/$F163</f>
        <v>0.43965099564141413</v>
      </c>
      <c r="U127" s="109">
        <v>-2.2147031916520774</v>
      </c>
      <c r="V127" s="111">
        <f t="shared" ref="V127:V130" si="198">(U127*F127)/$F163</f>
        <v>-1.754408041910006E-2</v>
      </c>
      <c r="W127" s="109">
        <v>14.6000003814697</v>
      </c>
      <c r="X127" s="111">
        <f t="shared" ref="X127:X129" si="199">(W127*F127)/$F163</f>
        <v>0.11565594061402126</v>
      </c>
      <c r="Y127" s="109">
        <v>56.233711242675803</v>
      </c>
      <c r="Z127" s="110">
        <f>(Y127*F127)/$F163</f>
        <v>0.44546319164782344</v>
      </c>
      <c r="AA127" s="109">
        <v>20.49370496633</v>
      </c>
      <c r="AB127" s="111">
        <f t="shared" ref="AB127:AB130" si="200">(AA127*F127)/$F163</f>
        <v>0.16234374401492574</v>
      </c>
      <c r="AC127" s="109">
        <v>2.1285018395467898</v>
      </c>
      <c r="AD127" s="111">
        <f t="shared" ref="AD127:AD130" si="201">(AC127*F127)/$F163</f>
        <v>1.6861224378041943E-2</v>
      </c>
      <c r="AE127" s="109">
        <v>4.4909999999999997</v>
      </c>
      <c r="AF127" s="111">
        <f t="shared" ref="AF127:AF129" si="202">(AE127*F127)/$F163</f>
        <v>3.5576083268929561E-2</v>
      </c>
      <c r="AG127" s="109">
        <v>330</v>
      </c>
      <c r="AH127" s="110">
        <f t="shared" ref="AH127:AH130" si="203">(AG127*F127)/$F163</f>
        <v>2.6141410551651654</v>
      </c>
      <c r="AI127" s="112">
        <v>30.8</v>
      </c>
      <c r="AJ127" s="137">
        <f t="shared" ref="AJ127:AJ130" si="204">(AI127*F127)/$F163</f>
        <v>0.24398649848208209</v>
      </c>
      <c r="AK127" s="109">
        <v>69.116439819335895</v>
      </c>
      <c r="AL127" s="111">
        <f t="shared" ref="AL127:AL128" si="205">(AK127*F127)/$F163</f>
        <v>0.54751552399569203</v>
      </c>
      <c r="AM127" s="109" t="s">
        <v>349</v>
      </c>
      <c r="AN127" s="111"/>
      <c r="AO127" s="109" t="s">
        <v>349</v>
      </c>
      <c r="AP127" s="138"/>
    </row>
    <row r="128" spans="1:42" s="103" customFormat="1" ht="15.6" x14ac:dyDescent="0.3">
      <c r="A128" s="134" t="s">
        <v>123</v>
      </c>
      <c r="B128" s="108">
        <v>2013</v>
      </c>
      <c r="C128" s="115">
        <v>985120878</v>
      </c>
      <c r="D128" s="115">
        <v>549922560</v>
      </c>
      <c r="E128" s="118">
        <v>4300000</v>
      </c>
      <c r="F128" s="118">
        <v>4300000</v>
      </c>
      <c r="G128" s="105">
        <v>648942</v>
      </c>
      <c r="H128" s="130">
        <v>1873300</v>
      </c>
      <c r="I128" s="109" t="s">
        <v>349</v>
      </c>
      <c r="J128" s="109"/>
      <c r="K128" s="109">
        <v>63.167048780487804</v>
      </c>
      <c r="L128" s="110">
        <f t="shared" si="193"/>
        <v>3.0777607721741855</v>
      </c>
      <c r="M128" s="109">
        <v>74.2</v>
      </c>
      <c r="N128" s="110">
        <f t="shared" si="194"/>
        <v>3.6153319444910914</v>
      </c>
      <c r="O128" s="109">
        <v>85</v>
      </c>
      <c r="P128" s="110">
        <f t="shared" si="195"/>
        <v>4.1415527666003067</v>
      </c>
      <c r="Q128" s="109">
        <v>23.6</v>
      </c>
      <c r="R128" s="110">
        <f t="shared" si="196"/>
        <v>1.1498899446090263</v>
      </c>
      <c r="S128" s="109">
        <v>55.5</v>
      </c>
      <c r="T128" s="110">
        <f t="shared" si="197"/>
        <v>2.7041903358390238</v>
      </c>
      <c r="U128" s="109">
        <v>3.299999856954102</v>
      </c>
      <c r="V128" s="111">
        <f t="shared" si="198"/>
        <v>0.16078968867469268</v>
      </c>
      <c r="W128" s="109">
        <v>14.6000003814697</v>
      </c>
      <c r="X128" s="111">
        <f t="shared" si="199"/>
        <v>0.7113726114381338</v>
      </c>
      <c r="Y128" s="109">
        <v>56.809249877929702</v>
      </c>
      <c r="Z128" s="110">
        <f>(Y128*F128)/$F164</f>
        <v>2.7679824235344457</v>
      </c>
      <c r="AA128" s="109">
        <v>21.0306839225589</v>
      </c>
      <c r="AB128" s="111">
        <f t="shared" si="200"/>
        <v>1.0247022021525931</v>
      </c>
      <c r="AC128" s="109">
        <v>2.1060759202985402</v>
      </c>
      <c r="AD128" s="111">
        <f t="shared" si="201"/>
        <v>0.10261675946332595</v>
      </c>
      <c r="AE128" s="109">
        <v>4.4210000000000003</v>
      </c>
      <c r="AF128" s="111">
        <f t="shared" si="202"/>
        <v>0.21540946801341124</v>
      </c>
      <c r="AG128" s="109">
        <v>325</v>
      </c>
      <c r="AH128" s="110">
        <f t="shared" si="203"/>
        <v>15.835348813471761</v>
      </c>
      <c r="AI128" s="112">
        <v>31.8</v>
      </c>
      <c r="AJ128" s="137">
        <f t="shared" si="204"/>
        <v>1.5494279762104677</v>
      </c>
      <c r="AK128" s="109">
        <v>70.401748657226605</v>
      </c>
      <c r="AL128" s="111">
        <f t="shared" si="205"/>
        <v>3.4302653755863091</v>
      </c>
      <c r="AM128" s="109" t="s">
        <v>349</v>
      </c>
      <c r="AN128" s="111"/>
      <c r="AO128" s="109" t="s">
        <v>349</v>
      </c>
      <c r="AP128" s="138"/>
    </row>
    <row r="129" spans="1:42" s="103" customFormat="1" ht="15.6" x14ac:dyDescent="0.3">
      <c r="A129" s="134" t="s">
        <v>123</v>
      </c>
      <c r="B129" s="108">
        <v>2014</v>
      </c>
      <c r="C129" s="115">
        <v>985696822</v>
      </c>
      <c r="D129" s="115">
        <v>548700987</v>
      </c>
      <c r="E129" s="118">
        <v>6900000</v>
      </c>
      <c r="F129" s="118">
        <v>6100000</v>
      </c>
      <c r="G129" s="105">
        <v>665908</v>
      </c>
      <c r="H129" s="118">
        <v>3100000</v>
      </c>
      <c r="I129" s="109" t="s">
        <v>349</v>
      </c>
      <c r="J129" s="109"/>
      <c r="K129" s="109">
        <v>63.458536585365849</v>
      </c>
      <c r="L129" s="110">
        <f t="shared" si="193"/>
        <v>3.0718275704579026</v>
      </c>
      <c r="M129" s="109">
        <v>72.2</v>
      </c>
      <c r="N129" s="110">
        <f t="shared" si="194"/>
        <v>3.4949742386307499</v>
      </c>
      <c r="O129" s="109">
        <v>86</v>
      </c>
      <c r="P129" s="110">
        <f t="shared" si="195"/>
        <v>4.1629887052942447</v>
      </c>
      <c r="Q129" s="109">
        <v>23.6</v>
      </c>
      <c r="R129" s="110">
        <f t="shared" si="196"/>
        <v>1.1424015516853974</v>
      </c>
      <c r="S129" s="109">
        <v>55.5</v>
      </c>
      <c r="T129" s="110">
        <f t="shared" si="197"/>
        <v>2.6865799202770999</v>
      </c>
      <c r="U129" s="109">
        <v>3.1000002618926317</v>
      </c>
      <c r="V129" s="111">
        <f t="shared" si="198"/>
        <v>0.15006123344963054</v>
      </c>
      <c r="W129" s="109">
        <v>14.800000190734901</v>
      </c>
      <c r="X129" s="111">
        <f t="shared" si="199"/>
        <v>0.71642132130676806</v>
      </c>
      <c r="Y129" s="109" t="s">
        <v>349</v>
      </c>
      <c r="Z129" s="109"/>
      <c r="AA129" s="109">
        <v>21.574687710437701</v>
      </c>
      <c r="AB129" s="111">
        <f t="shared" si="200"/>
        <v>1.0443625727767756</v>
      </c>
      <c r="AC129" s="109">
        <v>2.1452695617024</v>
      </c>
      <c r="AD129" s="111">
        <f t="shared" si="201"/>
        <v>0.10384573203696076</v>
      </c>
      <c r="AE129" s="109">
        <v>4.3529999999999998</v>
      </c>
      <c r="AF129" s="111">
        <f t="shared" si="202"/>
        <v>0.21071499807146335</v>
      </c>
      <c r="AG129" s="109">
        <v>318</v>
      </c>
      <c r="AH129" s="110">
        <f t="shared" si="203"/>
        <v>15.393376840506626</v>
      </c>
      <c r="AI129" s="112">
        <v>32.6</v>
      </c>
      <c r="AJ129" s="137">
        <f t="shared" si="204"/>
        <v>1.5780631603789812</v>
      </c>
      <c r="AK129" s="109" t="s">
        <v>349</v>
      </c>
      <c r="AL129" s="111"/>
      <c r="AM129" s="109" t="s">
        <v>349</v>
      </c>
      <c r="AN129" s="111"/>
      <c r="AO129" s="109" t="s">
        <v>349</v>
      </c>
      <c r="AP129" s="138"/>
    </row>
    <row r="130" spans="1:42" s="103" customFormat="1" ht="15.6" x14ac:dyDescent="0.3">
      <c r="A130" s="134" t="s">
        <v>123</v>
      </c>
      <c r="B130" s="108">
        <v>2015</v>
      </c>
      <c r="C130" s="105">
        <v>1035894093</v>
      </c>
      <c r="D130" s="105">
        <v>592815749</v>
      </c>
      <c r="E130" s="135">
        <v>5400000</v>
      </c>
      <c r="F130" s="135">
        <v>6600000</v>
      </c>
      <c r="G130" s="109">
        <v>309627</v>
      </c>
      <c r="H130" s="118">
        <v>3182286</v>
      </c>
      <c r="I130" s="109">
        <v>0.98733997344970703</v>
      </c>
      <c r="J130" s="110">
        <f>(I130*F130)/$F166</f>
        <v>5.2246904239150363E-2</v>
      </c>
      <c r="K130" s="109" t="s">
        <v>349</v>
      </c>
      <c r="L130" s="109"/>
      <c r="M130" s="109">
        <v>70.099999999999994</v>
      </c>
      <c r="N130" s="110">
        <f t="shared" si="194"/>
        <v>3.7094699755423206</v>
      </c>
      <c r="O130" s="109">
        <v>87</v>
      </c>
      <c r="P130" s="110">
        <f t="shared" si="195"/>
        <v>4.6037644489612255</v>
      </c>
      <c r="Q130" s="109" t="s">
        <v>349</v>
      </c>
      <c r="R130" s="109"/>
      <c r="S130" s="109" t="s">
        <v>349</v>
      </c>
      <c r="T130" s="109"/>
      <c r="U130" s="109">
        <v>3.4396162501677736</v>
      </c>
      <c r="V130" s="111">
        <f t="shared" si="198"/>
        <v>0.18201359782289331</v>
      </c>
      <c r="W130" s="109" t="s">
        <v>349</v>
      </c>
      <c r="X130" s="111"/>
      <c r="Y130" s="109" t="s">
        <v>349</v>
      </c>
      <c r="Z130" s="109"/>
      <c r="AA130" s="109">
        <v>22.127396464646498</v>
      </c>
      <c r="AB130" s="111">
        <f t="shared" si="200"/>
        <v>1.1709117378391938</v>
      </c>
      <c r="AC130" s="109">
        <v>2.22313928334425</v>
      </c>
      <c r="AD130" s="111">
        <f t="shared" si="201"/>
        <v>0.1176414896293034</v>
      </c>
      <c r="AE130" s="109" t="s">
        <v>349</v>
      </c>
      <c r="AF130" s="111"/>
      <c r="AG130" s="109">
        <v>311</v>
      </c>
      <c r="AH130" s="110">
        <f t="shared" si="203"/>
        <v>16.457134984217713</v>
      </c>
      <c r="AI130" s="112">
        <v>34</v>
      </c>
      <c r="AJ130" s="137">
        <f t="shared" si="204"/>
        <v>1.7991723133871458</v>
      </c>
      <c r="AK130" s="109" t="s">
        <v>349</v>
      </c>
      <c r="AL130" s="111"/>
      <c r="AM130" s="109" t="s">
        <v>349</v>
      </c>
      <c r="AN130" s="111"/>
      <c r="AO130" s="109" t="s">
        <v>349</v>
      </c>
      <c r="AP130" s="138"/>
    </row>
    <row r="131" spans="1:42" s="103" customFormat="1" ht="15.6" x14ac:dyDescent="0.3">
      <c r="A131" s="134"/>
      <c r="B131" s="108"/>
      <c r="C131" s="115"/>
      <c r="D131" s="115"/>
      <c r="E131" s="105"/>
      <c r="F131" s="105"/>
      <c r="G131" s="125"/>
      <c r="H131" s="105"/>
      <c r="I131" s="105"/>
      <c r="J131" s="105"/>
      <c r="K131" s="105"/>
      <c r="L131" s="105"/>
      <c r="M131" s="105"/>
      <c r="N131" s="105"/>
      <c r="O131" s="105"/>
      <c r="P131" s="105"/>
      <c r="Q131" s="121"/>
      <c r="R131" s="121"/>
      <c r="S131" s="121"/>
      <c r="T131" s="121"/>
      <c r="U131" s="105"/>
      <c r="V131" s="114"/>
      <c r="W131" s="118"/>
      <c r="X131" s="114"/>
      <c r="Y131" s="118"/>
      <c r="Z131" s="118"/>
      <c r="AA131" s="118"/>
      <c r="AB131" s="124"/>
      <c r="AC131" s="118"/>
      <c r="AD131" s="124"/>
      <c r="AE131" s="105"/>
      <c r="AF131" s="114"/>
      <c r="AG131" s="105"/>
      <c r="AH131" s="105"/>
      <c r="AI131" s="112"/>
      <c r="AJ131" s="113"/>
      <c r="AK131" s="109"/>
      <c r="AL131" s="111"/>
      <c r="AN131" s="138"/>
      <c r="AP131" s="138"/>
    </row>
    <row r="132" spans="1:42" s="103" customFormat="1" ht="15.6" x14ac:dyDescent="0.3">
      <c r="A132" s="134" t="s">
        <v>174</v>
      </c>
      <c r="B132" s="108">
        <v>2012</v>
      </c>
      <c r="C132" s="115">
        <v>348340163</v>
      </c>
      <c r="D132" s="115">
        <v>215915475</v>
      </c>
      <c r="E132" s="105">
        <v>4000000</v>
      </c>
      <c r="F132" s="105">
        <v>4000000</v>
      </c>
      <c r="G132" s="118">
        <v>729000</v>
      </c>
      <c r="H132" s="105">
        <v>2000000</v>
      </c>
      <c r="I132" s="109" t="s">
        <v>349</v>
      </c>
      <c r="J132" s="109"/>
      <c r="K132" s="109">
        <v>70.8</v>
      </c>
      <c r="L132" s="110">
        <f>(K132*F132)/$F163</f>
        <v>4.4866910200621941</v>
      </c>
      <c r="M132" s="109">
        <v>16</v>
      </c>
      <c r="N132" s="110">
        <f>(M132*F132)/$F163</f>
        <v>1.0139414734603829</v>
      </c>
      <c r="O132" s="109">
        <v>61</v>
      </c>
      <c r="P132" s="110">
        <f>(O132*F132)/$F163</f>
        <v>3.8656518675677098</v>
      </c>
      <c r="Q132" s="109">
        <v>95.7</v>
      </c>
      <c r="R132" s="110">
        <f>(Q132*F132)/$F163</f>
        <v>6.0646374381349153</v>
      </c>
      <c r="S132" s="109">
        <v>90.1</v>
      </c>
      <c r="T132" s="110">
        <f>(S132*F132)/$F163</f>
        <v>5.7097579224237816</v>
      </c>
      <c r="U132" s="109" t="s">
        <v>349</v>
      </c>
      <c r="V132" s="111"/>
      <c r="W132" s="109" t="s">
        <v>349</v>
      </c>
      <c r="X132" s="111"/>
      <c r="Y132" s="109">
        <v>113.461547851563</v>
      </c>
      <c r="Z132" s="110">
        <f>(Y132*F132)/$F163</f>
        <v>7.1902105631068451</v>
      </c>
      <c r="AA132" s="109">
        <v>108.79897620214562</v>
      </c>
      <c r="AB132" s="111">
        <f>(AA132*F132)/$F163</f>
        <v>6.8947371400865416</v>
      </c>
      <c r="AC132" s="109">
        <v>-2.58123023335903</v>
      </c>
      <c r="AD132" s="111">
        <f>(AC132*F132)/$F163</f>
        <v>-0.16357602413453393</v>
      </c>
      <c r="AE132" s="109">
        <v>3.0270000000000001</v>
      </c>
      <c r="AF132" s="111">
        <f>(AE132*F132)/$F163</f>
        <v>0.1918250525102862</v>
      </c>
      <c r="AG132" s="109">
        <v>56</v>
      </c>
      <c r="AH132" s="110">
        <f>(AG132*F132)/$F163</f>
        <v>3.5487951571113405</v>
      </c>
      <c r="AI132" s="112">
        <v>77.3</v>
      </c>
      <c r="AJ132" s="137">
        <f>(AI132*F132)/$F163</f>
        <v>4.8986047436554747</v>
      </c>
      <c r="AK132" s="109">
        <v>130.92132568359401</v>
      </c>
      <c r="AL132" s="111">
        <f>(AK132*F132)/$F163</f>
        <v>8.2966601169381242</v>
      </c>
      <c r="AM132" s="109" t="s">
        <v>349</v>
      </c>
      <c r="AN132" s="111"/>
      <c r="AO132" s="109" t="s">
        <v>349</v>
      </c>
      <c r="AP132" s="138"/>
    </row>
    <row r="133" spans="1:42" s="103" customFormat="1" ht="15.6" x14ac:dyDescent="0.3">
      <c r="A133" s="134" t="s">
        <v>174</v>
      </c>
      <c r="B133" s="108">
        <v>2013</v>
      </c>
      <c r="C133" s="115">
        <v>1409812466</v>
      </c>
      <c r="D133" s="115">
        <v>955972096</v>
      </c>
      <c r="E133" s="118">
        <v>6800000</v>
      </c>
      <c r="F133" s="139">
        <v>6800000</v>
      </c>
      <c r="G133" s="105">
        <v>2468332</v>
      </c>
      <c r="H133" s="139">
        <v>6500000</v>
      </c>
      <c r="I133" s="109" t="s">
        <v>349</v>
      </c>
      <c r="J133" s="109"/>
      <c r="K133" s="109">
        <v>70.3</v>
      </c>
      <c r="L133" s="110">
        <f t="shared" ref="L133:L134" si="206">(K133*F133)/$F164</f>
        <v>5.4167657579907269</v>
      </c>
      <c r="M133" s="109">
        <v>15.3</v>
      </c>
      <c r="N133" s="110">
        <f t="shared" ref="N133:N135" si="207">(M133*F133)/$F164</f>
        <v>1.1788978107718082</v>
      </c>
      <c r="O133" s="109">
        <v>58</v>
      </c>
      <c r="P133" s="110">
        <f t="shared" ref="P133:P135" si="208">(O133*F133)/$F164</f>
        <v>4.469024380703587</v>
      </c>
      <c r="Q133" s="109">
        <v>95.7</v>
      </c>
      <c r="R133" s="110">
        <f t="shared" ref="R133:R135" si="209">(Q133*F133)/$F164</f>
        <v>7.373890228160918</v>
      </c>
      <c r="S133" s="109">
        <v>90.1</v>
      </c>
      <c r="T133" s="110">
        <f t="shared" ref="T133:T135" si="210">(S133*F133)/$F164</f>
        <v>6.9423982189895375</v>
      </c>
      <c r="U133" s="109" t="s">
        <v>349</v>
      </c>
      <c r="V133" s="111"/>
      <c r="W133" s="109" t="s">
        <v>349</v>
      </c>
      <c r="X133" s="111"/>
      <c r="Y133" s="109">
        <v>68.921089172363295</v>
      </c>
      <c r="Z133" s="110">
        <f>(Y133*F133)/$F164</f>
        <v>5.3105177216540964</v>
      </c>
      <c r="AA133" s="109">
        <v>105.22568752382509</v>
      </c>
      <c r="AB133" s="111">
        <f t="shared" ref="AB133:AB135" si="211">(AA133*F133)/$F164</f>
        <v>8.1078648796598536</v>
      </c>
      <c r="AC133" s="109">
        <v>-3.3394475990673098</v>
      </c>
      <c r="AD133" s="111">
        <f t="shared" ref="AD133:AD135" si="212">(AC133*F133)/$F164</f>
        <v>-0.25731159893644595</v>
      </c>
      <c r="AE133" s="109">
        <v>2.9910000000000001</v>
      </c>
      <c r="AF133" s="111">
        <f t="shared" ref="AF133:AF134" si="213">(AE133*F133)/$F164</f>
        <v>0.23046296418421428</v>
      </c>
      <c r="AG133" s="109">
        <v>60</v>
      </c>
      <c r="AH133" s="110">
        <f t="shared" ref="AH133:AH135" si="214">(AG133*F133)/$F164</f>
        <v>4.6231286696933651</v>
      </c>
      <c r="AI133" s="112">
        <v>77.8</v>
      </c>
      <c r="AJ133" s="137">
        <f t="shared" ref="AJ133:AJ135" si="215">(AI133*F133)/$F164</f>
        <v>5.9946568417023975</v>
      </c>
      <c r="AK133" s="109">
        <v>80.100883483886705</v>
      </c>
      <c r="AL133" s="111">
        <f>(AK133*F133)/$F164</f>
        <v>6.1719448483687396</v>
      </c>
      <c r="AM133" s="109" t="s">
        <v>349</v>
      </c>
      <c r="AN133" s="111"/>
      <c r="AO133" s="109" t="s">
        <v>349</v>
      </c>
      <c r="AP133" s="138"/>
    </row>
    <row r="134" spans="1:42" s="98" customFormat="1" ht="15.6" x14ac:dyDescent="0.3">
      <c r="A134" s="134" t="s">
        <v>174</v>
      </c>
      <c r="B134" s="108">
        <v>2014</v>
      </c>
      <c r="C134" s="115">
        <v>2256199013</v>
      </c>
      <c r="D134" s="115">
        <v>1108121389</v>
      </c>
      <c r="E134" s="118">
        <v>10800000</v>
      </c>
      <c r="F134" s="118">
        <v>10800000</v>
      </c>
      <c r="G134" s="105">
        <v>3883554</v>
      </c>
      <c r="H134" s="118">
        <v>6500000</v>
      </c>
      <c r="I134" s="109">
        <v>0.98254001140594505</v>
      </c>
      <c r="J134" s="110">
        <f>(I134*F134)/$F165</f>
        <v>8.4207533503264154E-2</v>
      </c>
      <c r="K134" s="109">
        <v>70.099999999999994</v>
      </c>
      <c r="L134" s="110">
        <f t="shared" si="206"/>
        <v>6.0078450038203703</v>
      </c>
      <c r="M134" s="109">
        <v>14.3</v>
      </c>
      <c r="N134" s="110">
        <f t="shared" si="207"/>
        <v>1.2255660992101471</v>
      </c>
      <c r="O134" s="109">
        <v>54</v>
      </c>
      <c r="P134" s="110">
        <f t="shared" si="208"/>
        <v>4.6280118431711852</v>
      </c>
      <c r="Q134" s="109">
        <v>95.7</v>
      </c>
      <c r="R134" s="110">
        <f t="shared" si="209"/>
        <v>8.2018654331756</v>
      </c>
      <c r="S134" s="109">
        <v>90.1</v>
      </c>
      <c r="T134" s="110">
        <f t="shared" si="210"/>
        <v>7.721923464254143</v>
      </c>
      <c r="U134" s="109" t="s">
        <v>349</v>
      </c>
      <c r="V134" s="111"/>
      <c r="W134" s="109" t="s">
        <v>349</v>
      </c>
      <c r="X134" s="111"/>
      <c r="Y134" s="109" t="s">
        <v>349</v>
      </c>
      <c r="Z134" s="109"/>
      <c r="AA134" s="109">
        <v>102.22992430430757</v>
      </c>
      <c r="AB134" s="111">
        <f t="shared" si="211"/>
        <v>8.761505563089429</v>
      </c>
      <c r="AC134" s="109">
        <v>-2.8883012156498098</v>
      </c>
      <c r="AD134" s="111">
        <f t="shared" si="212"/>
        <v>-0.24753874504950094</v>
      </c>
      <c r="AE134" s="109">
        <v>2.95</v>
      </c>
      <c r="AF134" s="111">
        <f t="shared" si="213"/>
        <v>0.25282657291398142</v>
      </c>
      <c r="AG134" s="109">
        <v>64</v>
      </c>
      <c r="AH134" s="110">
        <f t="shared" si="214"/>
        <v>5.4850510733880711</v>
      </c>
      <c r="AI134" s="112">
        <v>78.3</v>
      </c>
      <c r="AJ134" s="137">
        <f t="shared" si="215"/>
        <v>6.7106171725982176</v>
      </c>
      <c r="AK134" s="109" t="s">
        <v>349</v>
      </c>
      <c r="AL134" s="111"/>
      <c r="AM134" s="109" t="s">
        <v>349</v>
      </c>
      <c r="AN134" s="111"/>
      <c r="AO134" s="109" t="s">
        <v>349</v>
      </c>
      <c r="AP134" s="102"/>
    </row>
    <row r="135" spans="1:42" s="98" customFormat="1" ht="15.6" x14ac:dyDescent="0.3">
      <c r="A135" s="134" t="s">
        <v>174</v>
      </c>
      <c r="B135" s="108">
        <v>2015</v>
      </c>
      <c r="C135" s="118">
        <v>2893444593</v>
      </c>
      <c r="D135" s="105">
        <v>1239711323</v>
      </c>
      <c r="E135" s="118">
        <v>12200000</v>
      </c>
      <c r="F135" s="118">
        <v>12200000</v>
      </c>
      <c r="G135" s="109">
        <v>4590000</v>
      </c>
      <c r="H135" s="118">
        <v>6600000</v>
      </c>
      <c r="I135" s="109">
        <v>0.98443001508712802</v>
      </c>
      <c r="J135" s="110">
        <f>(I135*F135)/$F166</f>
        <v>9.629297048514715E-2</v>
      </c>
      <c r="K135" s="98" t="s">
        <v>349</v>
      </c>
      <c r="M135" s="109">
        <v>12.9</v>
      </c>
      <c r="N135" s="110">
        <f t="shared" si="207"/>
        <v>1.2618259299503967</v>
      </c>
      <c r="O135" s="109">
        <v>53</v>
      </c>
      <c r="P135" s="110">
        <f t="shared" si="208"/>
        <v>5.1842460687884513</v>
      </c>
      <c r="Q135" s="109">
        <v>95.7</v>
      </c>
      <c r="R135" s="110">
        <f t="shared" si="209"/>
        <v>9.3609877128878249</v>
      </c>
      <c r="S135" s="109">
        <v>90.1</v>
      </c>
      <c r="T135" s="110">
        <f t="shared" si="210"/>
        <v>8.8132183169403664</v>
      </c>
      <c r="U135" s="109" t="s">
        <v>349</v>
      </c>
      <c r="V135" s="111"/>
      <c r="W135" s="109" t="s">
        <v>349</v>
      </c>
      <c r="X135" s="111"/>
      <c r="Y135" s="109" t="s">
        <v>349</v>
      </c>
      <c r="Z135" s="109"/>
      <c r="AA135" s="109">
        <v>100.75920601208952</v>
      </c>
      <c r="AB135" s="111">
        <f t="shared" si="211"/>
        <v>9.8558588238192595</v>
      </c>
      <c r="AC135" s="109">
        <v>-1.44908648614575</v>
      </c>
      <c r="AD135" s="111">
        <f t="shared" si="212"/>
        <v>-0.14174379092708631</v>
      </c>
      <c r="AE135" s="109" t="s">
        <v>349</v>
      </c>
      <c r="AF135" s="111"/>
      <c r="AG135" s="109">
        <v>68</v>
      </c>
      <c r="AH135" s="110">
        <f t="shared" si="214"/>
        <v>6.6514855222191445</v>
      </c>
      <c r="AI135" s="112">
        <v>78.7</v>
      </c>
      <c r="AJ135" s="137">
        <f t="shared" si="215"/>
        <v>7.6981163323330399</v>
      </c>
      <c r="AK135" s="109" t="s">
        <v>349</v>
      </c>
      <c r="AL135" s="111"/>
      <c r="AM135" s="109" t="s">
        <v>349</v>
      </c>
      <c r="AN135" s="111"/>
      <c r="AO135" s="109" t="s">
        <v>349</v>
      </c>
      <c r="AP135" s="102"/>
    </row>
    <row r="136" spans="1:42" s="98" customFormat="1" x14ac:dyDescent="0.3">
      <c r="A136" s="134"/>
      <c r="B136" s="108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40"/>
      <c r="W136" s="115"/>
      <c r="X136" s="140"/>
      <c r="Y136" s="115"/>
      <c r="Z136" s="115"/>
      <c r="AA136" s="115"/>
      <c r="AB136" s="140"/>
      <c r="AC136" s="115"/>
      <c r="AD136" s="140"/>
      <c r="AE136" s="115"/>
      <c r="AF136" s="140"/>
      <c r="AG136" s="115"/>
      <c r="AH136" s="115"/>
      <c r="AI136" s="112"/>
      <c r="AJ136" s="141"/>
      <c r="AK136" s="115"/>
      <c r="AL136" s="140"/>
      <c r="AN136" s="102"/>
      <c r="AP136" s="102"/>
    </row>
    <row r="137" spans="1:42" s="142" customFormat="1" ht="43.2" x14ac:dyDescent="0.3">
      <c r="A137" s="134" t="s">
        <v>369</v>
      </c>
      <c r="B137" s="108">
        <v>2013</v>
      </c>
      <c r="C137" s="115">
        <v>2981640112</v>
      </c>
      <c r="D137" s="115">
        <v>2164275186</v>
      </c>
      <c r="E137" s="115">
        <v>2500000</v>
      </c>
      <c r="F137" s="115">
        <v>2500000</v>
      </c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40"/>
      <c r="W137" s="115"/>
      <c r="X137" s="140"/>
      <c r="Y137" s="115"/>
      <c r="Z137" s="115"/>
      <c r="AA137" s="115"/>
      <c r="AB137" s="140"/>
      <c r="AC137" s="115"/>
      <c r="AD137" s="140"/>
      <c r="AE137" s="115"/>
      <c r="AF137" s="140"/>
      <c r="AG137" s="115"/>
      <c r="AH137" s="115"/>
      <c r="AI137" s="112"/>
      <c r="AJ137" s="141"/>
      <c r="AK137" s="115"/>
      <c r="AL137" s="140"/>
      <c r="AN137" s="143"/>
      <c r="AP137" s="143"/>
    </row>
    <row r="138" spans="1:42" s="142" customFormat="1" ht="48" customHeight="1" x14ac:dyDescent="0.3">
      <c r="A138" s="134" t="s">
        <v>369</v>
      </c>
      <c r="B138" s="108">
        <v>2014</v>
      </c>
      <c r="C138" s="115">
        <v>3740654701</v>
      </c>
      <c r="D138" s="115">
        <v>2353985637</v>
      </c>
      <c r="E138" s="115">
        <v>6600000</v>
      </c>
      <c r="F138" s="115">
        <v>6600000</v>
      </c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40"/>
      <c r="W138" s="115"/>
      <c r="X138" s="140"/>
      <c r="Y138" s="115"/>
      <c r="Z138" s="115"/>
      <c r="AA138" s="115"/>
      <c r="AB138" s="140"/>
      <c r="AC138" s="115"/>
      <c r="AD138" s="140"/>
      <c r="AE138" s="115"/>
      <c r="AF138" s="140"/>
      <c r="AG138" s="115"/>
      <c r="AH138" s="115"/>
      <c r="AI138" s="112"/>
      <c r="AJ138" s="141"/>
      <c r="AK138" s="115"/>
      <c r="AL138" s="140"/>
      <c r="AN138" s="143"/>
      <c r="AP138" s="143"/>
    </row>
    <row r="139" spans="1:42" s="142" customFormat="1" ht="47.25" customHeight="1" x14ac:dyDescent="0.3">
      <c r="A139" s="134" t="s">
        <v>369</v>
      </c>
      <c r="B139" s="108">
        <v>2015</v>
      </c>
      <c r="C139" s="115">
        <v>4319944557</v>
      </c>
      <c r="D139" s="115">
        <v>2773324745</v>
      </c>
      <c r="E139" s="115">
        <v>5690000</v>
      </c>
      <c r="F139" s="115">
        <v>5690000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5"/>
      <c r="R139" s="115"/>
      <c r="S139" s="115"/>
      <c r="T139" s="115"/>
      <c r="U139" s="115"/>
      <c r="V139" s="140"/>
      <c r="W139" s="115"/>
      <c r="X139" s="140"/>
      <c r="Y139" s="115"/>
      <c r="Z139" s="115"/>
      <c r="AA139" s="115"/>
      <c r="AB139" s="140"/>
      <c r="AC139" s="115"/>
      <c r="AD139" s="140"/>
      <c r="AE139" s="115"/>
      <c r="AF139" s="140"/>
      <c r="AG139" s="115"/>
      <c r="AH139" s="115"/>
      <c r="AI139" s="112"/>
      <c r="AJ139" s="141"/>
      <c r="AK139" s="115"/>
      <c r="AL139" s="140"/>
      <c r="AN139" s="143"/>
      <c r="AP139" s="143"/>
    </row>
    <row r="140" spans="1:42" s="142" customFormat="1" x14ac:dyDescent="0.3">
      <c r="A140" s="134"/>
      <c r="B140" s="108"/>
      <c r="C140" s="115"/>
      <c r="D140" s="115"/>
      <c r="E140" s="115"/>
      <c r="F140" s="115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5"/>
      <c r="R140" s="115"/>
      <c r="S140" s="115"/>
      <c r="T140" s="115"/>
      <c r="U140" s="115"/>
      <c r="V140" s="140"/>
      <c r="W140" s="115"/>
      <c r="X140" s="140"/>
      <c r="Y140" s="115"/>
      <c r="Z140" s="115"/>
      <c r="AA140" s="115"/>
      <c r="AB140" s="140"/>
      <c r="AC140" s="115"/>
      <c r="AD140" s="140"/>
      <c r="AE140" s="115"/>
      <c r="AF140" s="140"/>
      <c r="AG140" s="115"/>
      <c r="AH140" s="115"/>
      <c r="AI140" s="112"/>
      <c r="AJ140" s="141"/>
      <c r="AK140" s="115"/>
      <c r="AL140" s="140"/>
      <c r="AN140" s="143"/>
      <c r="AP140" s="143"/>
    </row>
    <row r="141" spans="1:42" s="103" customFormat="1" ht="15.6" x14ac:dyDescent="0.3">
      <c r="A141" s="134" t="s">
        <v>126</v>
      </c>
      <c r="B141" s="108">
        <v>2015</v>
      </c>
      <c r="C141" s="118">
        <v>316000000</v>
      </c>
      <c r="D141" s="118">
        <v>195043695</v>
      </c>
      <c r="E141" s="118">
        <v>3200000</v>
      </c>
      <c r="F141" s="118">
        <v>1400000</v>
      </c>
      <c r="G141" s="118">
        <v>3226</v>
      </c>
      <c r="H141" s="118">
        <v>1678587</v>
      </c>
      <c r="I141" s="109">
        <v>1.00086998939514</v>
      </c>
      <c r="J141" s="110">
        <f>(I141*F141)/$F166</f>
        <v>1.1234548145756466E-2</v>
      </c>
      <c r="K141" s="109" t="s">
        <v>349</v>
      </c>
      <c r="L141" s="109"/>
      <c r="M141" s="109">
        <v>9</v>
      </c>
      <c r="N141" s="110">
        <f>(M141*F141)/$F166</f>
        <v>0.10102304433457235</v>
      </c>
      <c r="O141" s="109">
        <v>56</v>
      </c>
      <c r="P141" s="110">
        <f>(O141*F141)/$F166</f>
        <v>0.62858783141511687</v>
      </c>
      <c r="Q141" s="109">
        <v>95.9</v>
      </c>
      <c r="R141" s="110">
        <f>(Q141*F141)/$F166</f>
        <v>1.0764566612983877</v>
      </c>
      <c r="S141" s="109">
        <v>96.2</v>
      </c>
      <c r="T141" s="110">
        <f>(S141*F141)/$F166</f>
        <v>1.07982409610954</v>
      </c>
      <c r="U141" s="109">
        <v>-9.899982989450308</v>
      </c>
      <c r="V141" s="111">
        <f>(U141*F141)/$F166</f>
        <v>-0.11112515782830563</v>
      </c>
      <c r="W141" s="109" t="s">
        <v>349</v>
      </c>
      <c r="X141" s="111"/>
      <c r="Y141" s="109" t="s">
        <v>349</v>
      </c>
      <c r="Z141" s="109"/>
      <c r="AA141" s="109">
        <v>78.019402057584756</v>
      </c>
      <c r="AB141" s="111">
        <f>(AA141*F141)/$F166</f>
        <v>0.87575083478002336</v>
      </c>
      <c r="AC141" s="109">
        <v>-0.36373273200916201</v>
      </c>
      <c r="AD141" s="111">
        <f>(AC141*F141)/$F166</f>
        <v>-4.0828208790774107E-3</v>
      </c>
      <c r="AE141" s="109" t="s">
        <v>349</v>
      </c>
      <c r="AF141" s="111"/>
      <c r="AG141" s="109">
        <v>24</v>
      </c>
      <c r="AH141" s="110">
        <f>(AG141*F141)/$F166</f>
        <v>0.26939478489219293</v>
      </c>
      <c r="AI141" s="112">
        <v>87.4</v>
      </c>
      <c r="AJ141" s="137">
        <f>(AI141*F141)/$F166</f>
        <v>0.98104600831573607</v>
      </c>
      <c r="AK141" s="109" t="s">
        <v>349</v>
      </c>
      <c r="AL141" s="111"/>
      <c r="AM141" s="103" t="s">
        <v>354</v>
      </c>
      <c r="AN141" s="138"/>
      <c r="AO141" s="103" t="s">
        <v>354</v>
      </c>
      <c r="AP141" s="138"/>
    </row>
    <row r="142" spans="1:42" s="142" customFormat="1" x14ac:dyDescent="0.3">
      <c r="A142" s="134"/>
      <c r="B142" s="10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5"/>
      <c r="R142" s="115"/>
      <c r="S142" s="115"/>
      <c r="T142" s="115"/>
      <c r="U142" s="115"/>
      <c r="V142" s="140"/>
      <c r="W142" s="115"/>
      <c r="X142" s="140"/>
      <c r="Y142" s="115"/>
      <c r="Z142" s="115"/>
      <c r="AA142" s="115"/>
      <c r="AB142" s="140"/>
      <c r="AC142" s="115"/>
      <c r="AD142" s="140"/>
      <c r="AE142" s="115"/>
      <c r="AF142" s="140"/>
      <c r="AG142" s="115"/>
      <c r="AH142" s="115"/>
      <c r="AI142" s="112"/>
      <c r="AJ142" s="141"/>
      <c r="AK142" s="115"/>
      <c r="AL142" s="140"/>
      <c r="AN142" s="143"/>
      <c r="AP142" s="143"/>
    </row>
    <row r="143" spans="1:42" s="103" customFormat="1" x14ac:dyDescent="0.3">
      <c r="A143" s="134" t="s">
        <v>370</v>
      </c>
      <c r="B143" s="108">
        <v>2011</v>
      </c>
      <c r="C143" s="118">
        <v>712179158</v>
      </c>
      <c r="D143" s="118">
        <v>286827637</v>
      </c>
      <c r="E143" s="118">
        <v>847000</v>
      </c>
      <c r="F143" s="118">
        <v>847000</v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5"/>
      <c r="R143" s="115"/>
      <c r="S143" s="115"/>
      <c r="T143" s="115"/>
      <c r="U143" s="105"/>
      <c r="V143" s="114"/>
      <c r="W143" s="118"/>
      <c r="X143" s="114"/>
      <c r="Y143" s="118"/>
      <c r="Z143" s="118"/>
      <c r="AA143" s="118"/>
      <c r="AB143" s="124"/>
      <c r="AC143" s="118"/>
      <c r="AD143" s="124"/>
      <c r="AE143" s="125"/>
      <c r="AF143" s="127"/>
      <c r="AG143" s="105"/>
      <c r="AH143" s="105"/>
      <c r="AI143" s="112"/>
      <c r="AJ143" s="137"/>
      <c r="AL143" s="138"/>
      <c r="AN143" s="138"/>
      <c r="AP143" s="138"/>
    </row>
    <row r="144" spans="1:42" s="142" customFormat="1" x14ac:dyDescent="0.3">
      <c r="A144" s="134"/>
      <c r="B144" s="10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35"/>
      <c r="R144" s="135"/>
      <c r="S144" s="135"/>
      <c r="T144" s="135"/>
      <c r="U144" s="135"/>
      <c r="V144" s="144"/>
      <c r="W144" s="135"/>
      <c r="X144" s="144"/>
      <c r="Y144" s="135"/>
      <c r="Z144" s="135"/>
      <c r="AB144" s="143"/>
      <c r="AD144" s="143"/>
      <c r="AF144" s="143"/>
      <c r="AI144" s="112"/>
      <c r="AJ144" s="145"/>
      <c r="AL144" s="143"/>
      <c r="AN144" s="143"/>
      <c r="AP144" s="143"/>
    </row>
    <row r="145" spans="1:42" s="98" customFormat="1" ht="15.6" x14ac:dyDescent="0.3">
      <c r="A145" s="134" t="s">
        <v>127</v>
      </c>
      <c r="B145" s="108">
        <v>2011</v>
      </c>
      <c r="C145" s="118">
        <v>292309700</v>
      </c>
      <c r="D145" s="118">
        <v>194389288</v>
      </c>
      <c r="E145" s="118">
        <v>1800000</v>
      </c>
      <c r="F145" s="118">
        <v>1800000</v>
      </c>
      <c r="G145" s="118">
        <v>2323</v>
      </c>
      <c r="H145" s="118">
        <v>463500</v>
      </c>
      <c r="I145" s="109" t="s">
        <v>349</v>
      </c>
      <c r="J145" s="109"/>
      <c r="K145" s="109">
        <v>63.053536585365855</v>
      </c>
      <c r="L145" s="110">
        <f>(K145*F145)/$F162</f>
        <v>1.8393220202978608</v>
      </c>
      <c r="M145" s="109">
        <v>51.1</v>
      </c>
      <c r="N145" s="110">
        <f>(M145*F145)/$F162</f>
        <v>1.4906278113357205</v>
      </c>
      <c r="O145" s="109">
        <v>63</v>
      </c>
      <c r="P145" s="110">
        <f>(O145*F145)/$F162</f>
        <v>1.8377603153454087</v>
      </c>
      <c r="Q145" s="109">
        <v>53</v>
      </c>
      <c r="R145" s="110">
        <f>(Q145*F145)/$F162</f>
        <v>1.5460523287826455</v>
      </c>
      <c r="S145" s="109">
        <v>54.7</v>
      </c>
      <c r="T145" s="110">
        <f>(S145*F145)/$F162</f>
        <v>1.5956426864983153</v>
      </c>
      <c r="U145" s="109">
        <v>-15.088393092005546</v>
      </c>
      <c r="V145" s="111">
        <f>(U145*F145)/$F162</f>
        <v>-0.4401404769336445</v>
      </c>
      <c r="W145" s="109">
        <v>17.600000381469702</v>
      </c>
      <c r="X145" s="111">
        <f>(W145*F145)/$F162</f>
        <v>0.51340606747823925</v>
      </c>
      <c r="Y145" s="109" t="s">
        <v>349</v>
      </c>
      <c r="Z145" s="109"/>
      <c r="AA145" s="109">
        <v>45.902115650510446</v>
      </c>
      <c r="AB145" s="111">
        <f>(AA145*F145)/$F162</f>
        <v>1.339001373538151</v>
      </c>
      <c r="AC145" s="109">
        <v>2.6888908866800598</v>
      </c>
      <c r="AD145" s="111">
        <f>(AC145*F145)/$F162</f>
        <v>7.8437094664040363E-2</v>
      </c>
      <c r="AE145" s="109">
        <v>4.556</v>
      </c>
      <c r="AF145" s="111">
        <f>(AE145*F145)/$F162</f>
        <v>0.13290215867799496</v>
      </c>
      <c r="AG145" s="109">
        <v>413</v>
      </c>
      <c r="AH145" s="110">
        <f>(AG145*F145)/$F162</f>
        <v>12.047539845042124</v>
      </c>
      <c r="AI145" s="112">
        <v>51.9</v>
      </c>
      <c r="AJ145" s="106">
        <f>(AI145*F145)/$F162</f>
        <v>1.5139644502607417</v>
      </c>
      <c r="AK145" s="109">
        <v>94.908912658691406</v>
      </c>
      <c r="AL145" s="111">
        <f>(AK145*F145)/$F162</f>
        <v>2.7685687818528031</v>
      </c>
      <c r="AM145" s="109">
        <v>6.1</v>
      </c>
      <c r="AN145" s="111">
        <f>(AM145*F145)/$F162</f>
        <v>0.17794187180328561</v>
      </c>
      <c r="AO145" s="109">
        <v>26.3</v>
      </c>
      <c r="AP145" s="102">
        <f>(AO145*F145)/$F162</f>
        <v>0.76719200466006754</v>
      </c>
    </row>
    <row r="146" spans="1:42" s="98" customFormat="1" ht="15.6" x14ac:dyDescent="0.3">
      <c r="A146" s="134" t="s">
        <v>127</v>
      </c>
      <c r="B146" s="108">
        <v>2012</v>
      </c>
      <c r="C146" s="118">
        <v>585602868</v>
      </c>
      <c r="D146" s="118">
        <v>325072529</v>
      </c>
      <c r="E146" s="118">
        <v>6100000</v>
      </c>
      <c r="F146" s="118">
        <v>6100000</v>
      </c>
      <c r="G146" s="118">
        <v>2558</v>
      </c>
      <c r="H146" s="118">
        <v>385000</v>
      </c>
      <c r="I146" s="109" t="s">
        <v>349</v>
      </c>
      <c r="J146" s="109"/>
      <c r="K146" s="109">
        <v>63.327292682926824</v>
      </c>
      <c r="L146" s="110">
        <f t="shared" ref="L146:L148" si="216">(K146*F146)/$F163</f>
        <v>6.1200316806940762</v>
      </c>
      <c r="M146" s="109">
        <v>48.4</v>
      </c>
      <c r="N146" s="110">
        <f t="shared" ref="N146:N149" si="217">(M146*F146)/$F163</f>
        <v>4.6774387597569289</v>
      </c>
      <c r="O146" s="109">
        <v>63</v>
      </c>
      <c r="P146" s="110">
        <f t="shared" ref="P146:P149" si="218">(O146*F146)/$F163</f>
        <v>6.0884016914191434</v>
      </c>
      <c r="Q146" s="109">
        <v>53.3</v>
      </c>
      <c r="R146" s="110">
        <f>(Q146*F146)/$F163</f>
        <v>5.1509811135339731</v>
      </c>
      <c r="S146" s="109">
        <v>54.9</v>
      </c>
      <c r="T146" s="110">
        <f>(S146*F146)/$F163</f>
        <v>5.3056071882366815</v>
      </c>
      <c r="U146" s="109">
        <v>2.4698785156005272</v>
      </c>
      <c r="V146" s="111">
        <f t="shared" ref="V146:V147" si="219">(U146*F146)/$F163</f>
        <v>0.23869226241241354</v>
      </c>
      <c r="W146" s="109">
        <v>17.700000762939499</v>
      </c>
      <c r="X146" s="111">
        <f t="shared" ref="X146:X148" si="220">(W146*F146)/$F163</f>
        <v>1.7105510251301741</v>
      </c>
      <c r="Y146" s="109">
        <v>69.184928894042997</v>
      </c>
      <c r="Z146" s="109"/>
      <c r="AA146" s="109">
        <v>47.129177794192849</v>
      </c>
      <c r="AB146" s="111">
        <f t="shared" ref="AB146:AB149" si="221">(AA146*F146)/$F163</f>
        <v>4.5546248539263061</v>
      </c>
      <c r="AC146" s="109">
        <v>2.6381086688381101</v>
      </c>
      <c r="AD146" s="111">
        <f t="shared" ref="AD146:AD149" si="222">(AC146*F146)/$F163</f>
        <v>0.25495024256351512</v>
      </c>
      <c r="AE146" s="109">
        <v>4.4160000000000004</v>
      </c>
      <c r="AF146" s="111">
        <f t="shared" ref="AF146:AF148" si="223">(AE146*F146)/$F163</f>
        <v>0.42676796617947527</v>
      </c>
      <c r="AG146" s="109">
        <v>410</v>
      </c>
      <c r="AH146" s="110">
        <f t="shared" ref="AH146:AH149" si="224">(AG146*F146)/$F163</f>
        <v>39.622931642569029</v>
      </c>
      <c r="AI146" s="112">
        <v>53.2</v>
      </c>
      <c r="AJ146" s="106">
        <f t="shared" ref="AJ146:AJ149" si="225">(AI146*F146)/$F163</f>
        <v>5.1413169838650541</v>
      </c>
      <c r="AK146" s="109">
        <v>94.425033569335895</v>
      </c>
      <c r="AL146" s="111">
        <f t="shared" ref="AL146:AL147" si="226">(AK146*F146)/$F163</f>
        <v>9.125357684061175</v>
      </c>
      <c r="AM146" s="109">
        <v>6.1</v>
      </c>
      <c r="AN146" s="111">
        <f t="shared" ref="AN146:AN149" si="227">(AM146*F146)/$F163</f>
        <v>0.58951190980407575</v>
      </c>
      <c r="AO146" s="109">
        <v>25.8</v>
      </c>
      <c r="AP146" s="102">
        <f t="shared" ref="AP146:AP149" si="228">(AO146*F146)/$F163</f>
        <v>2.4933454545811728</v>
      </c>
    </row>
    <row r="147" spans="1:42" s="98" customFormat="1" ht="15.6" x14ac:dyDescent="0.3">
      <c r="A147" s="134" t="s">
        <v>127</v>
      </c>
      <c r="B147" s="108">
        <v>2013</v>
      </c>
      <c r="C147" s="115">
        <v>705769562</v>
      </c>
      <c r="D147" s="115">
        <v>395844880</v>
      </c>
      <c r="E147" s="105">
        <v>7700000</v>
      </c>
      <c r="F147" s="118">
        <v>7700000</v>
      </c>
      <c r="G147" s="105">
        <v>2428</v>
      </c>
      <c r="H147" s="105">
        <v>307000</v>
      </c>
      <c r="I147" s="109" t="s">
        <v>349</v>
      </c>
      <c r="J147" s="109"/>
      <c r="K147" s="109">
        <v>63.583512195121962</v>
      </c>
      <c r="L147" s="110">
        <f t="shared" si="216"/>
        <v>5.5476755827152182</v>
      </c>
      <c r="M147" s="109">
        <v>46</v>
      </c>
      <c r="N147" s="110">
        <f t="shared" si="217"/>
        <v>4.0135102323661522</v>
      </c>
      <c r="O147" s="109">
        <v>70</v>
      </c>
      <c r="P147" s="110">
        <f t="shared" si="218"/>
        <v>6.1075155709919704</v>
      </c>
      <c r="Q147" s="109" t="s">
        <v>349</v>
      </c>
      <c r="R147" s="109"/>
      <c r="S147" s="109" t="s">
        <v>349</v>
      </c>
      <c r="T147" s="109"/>
      <c r="U147" s="109">
        <v>4.155705526165292</v>
      </c>
      <c r="V147" s="111">
        <f t="shared" si="219"/>
        <v>0.36258623156445574</v>
      </c>
      <c r="W147" s="109">
        <v>17.700000762939499</v>
      </c>
      <c r="X147" s="111">
        <f t="shared" si="220"/>
        <v>1.5443290038031823</v>
      </c>
      <c r="Y147" s="109">
        <v>69.167587280273395</v>
      </c>
      <c r="Z147" s="109"/>
      <c r="AA147" s="109">
        <v>48.361113320832622</v>
      </c>
      <c r="AB147" s="111">
        <f t="shared" si="221"/>
        <v>4.2195178948213208</v>
      </c>
      <c r="AC147" s="109">
        <v>2.5803751707831801</v>
      </c>
      <c r="AD147" s="111">
        <f t="shared" si="222"/>
        <v>0.22513830763656195</v>
      </c>
      <c r="AE147" s="109">
        <v>4.2839999999999998</v>
      </c>
      <c r="AF147" s="111">
        <f t="shared" si="223"/>
        <v>0.37377995294470862</v>
      </c>
      <c r="AG147" s="109">
        <v>406</v>
      </c>
      <c r="AH147" s="110">
        <f t="shared" si="224"/>
        <v>35.423590311753429</v>
      </c>
      <c r="AI147" s="112">
        <v>54.6</v>
      </c>
      <c r="AJ147" s="106">
        <f t="shared" si="225"/>
        <v>4.7638621453737375</v>
      </c>
      <c r="AK147" s="109">
        <v>97.487960815429702</v>
      </c>
      <c r="AL147" s="111">
        <f t="shared" si="226"/>
        <v>8.5058462666356007</v>
      </c>
      <c r="AM147" s="109">
        <v>6.3</v>
      </c>
      <c r="AN147" s="111">
        <f t="shared" si="227"/>
        <v>0.54967640138927731</v>
      </c>
      <c r="AO147" s="109">
        <v>25.7</v>
      </c>
      <c r="AP147" s="102">
        <f t="shared" si="228"/>
        <v>2.2423307167784805</v>
      </c>
    </row>
    <row r="148" spans="1:42" s="98" customFormat="1" ht="15.6" x14ac:dyDescent="0.3">
      <c r="A148" s="134" t="s">
        <v>127</v>
      </c>
      <c r="B148" s="108">
        <v>2014</v>
      </c>
      <c r="C148" s="115">
        <v>595983384</v>
      </c>
      <c r="D148" s="115">
        <v>342524574</v>
      </c>
      <c r="E148" s="105">
        <v>7600000</v>
      </c>
      <c r="F148" s="105">
        <v>14700000</v>
      </c>
      <c r="G148" s="105">
        <v>2580</v>
      </c>
      <c r="H148" s="118">
        <v>334090</v>
      </c>
      <c r="I148" s="109">
        <v>0.83385002613067605</v>
      </c>
      <c r="J148" s="110">
        <f>(I148*F148)/$F165</f>
        <v>9.7270741780713557E-2</v>
      </c>
      <c r="K148" s="109">
        <v>63.818195121951213</v>
      </c>
      <c r="L148" s="110">
        <f t="shared" si="216"/>
        <v>7.4445559562118255</v>
      </c>
      <c r="M148" s="109">
        <v>43.8</v>
      </c>
      <c r="N148" s="110">
        <f t="shared" si="217"/>
        <v>5.1093822108096694</v>
      </c>
      <c r="O148" s="109">
        <v>67</v>
      </c>
      <c r="P148" s="110">
        <f t="shared" si="218"/>
        <v>7.8157216466723254</v>
      </c>
      <c r="Q148" s="109" t="s">
        <v>349</v>
      </c>
      <c r="R148" s="109"/>
      <c r="S148" s="109" t="s">
        <v>349</v>
      </c>
      <c r="T148" s="109"/>
      <c r="U148" s="109" t="s">
        <v>349</v>
      </c>
      <c r="V148" s="111"/>
      <c r="W148" s="109">
        <v>17.399999618530298</v>
      </c>
      <c r="X148" s="111">
        <f t="shared" si="220"/>
        <v>2.0297545323975736</v>
      </c>
      <c r="Y148" s="109" t="s">
        <v>349</v>
      </c>
      <c r="Z148" s="109"/>
      <c r="AA148" s="109">
        <v>49.593113245070739</v>
      </c>
      <c r="AB148" s="111">
        <f t="shared" si="221"/>
        <v>5.7851637121697221</v>
      </c>
      <c r="AC148" s="109">
        <v>2.51559312211988</v>
      </c>
      <c r="AD148" s="111">
        <f t="shared" si="222"/>
        <v>0.29345038236973675</v>
      </c>
      <c r="AE148" s="109">
        <v>4.16</v>
      </c>
      <c r="AF148" s="111">
        <f t="shared" si="223"/>
        <v>0.48527465746502796</v>
      </c>
      <c r="AG148" s="109">
        <v>398</v>
      </c>
      <c r="AH148" s="110">
        <f t="shared" si="224"/>
        <v>46.427719632471423</v>
      </c>
      <c r="AI148" s="112">
        <v>56.2</v>
      </c>
      <c r="AJ148" s="106">
        <f t="shared" si="225"/>
        <v>6.5558739782535023</v>
      </c>
      <c r="AK148" s="109" t="s">
        <v>349</v>
      </c>
      <c r="AL148" s="111"/>
      <c r="AM148" s="109">
        <v>6.5</v>
      </c>
      <c r="AN148" s="111">
        <f t="shared" si="227"/>
        <v>0.75824165228910612</v>
      </c>
      <c r="AO148" s="109">
        <v>25.9</v>
      </c>
      <c r="AP148" s="102">
        <f t="shared" si="228"/>
        <v>3.0213013529673614</v>
      </c>
    </row>
    <row r="149" spans="1:42" s="98" customFormat="1" ht="15.6" x14ac:dyDescent="0.3">
      <c r="A149" s="134" t="s">
        <v>127</v>
      </c>
      <c r="B149" s="108">
        <v>2015</v>
      </c>
      <c r="C149" s="118">
        <v>1600821448</v>
      </c>
      <c r="D149" s="118">
        <v>881768242</v>
      </c>
      <c r="E149" s="125">
        <v>8200000</v>
      </c>
      <c r="F149" s="105">
        <v>15900000</v>
      </c>
      <c r="G149" s="109">
        <v>267158</v>
      </c>
      <c r="H149" s="109">
        <v>2509068</v>
      </c>
      <c r="I149" s="109">
        <v>0.84740000963211104</v>
      </c>
      <c r="J149" s="110">
        <f>(I149*F149)/$F166</f>
        <v>0.10802779103180084</v>
      </c>
      <c r="K149" s="109" t="s">
        <v>349</v>
      </c>
      <c r="L149" s="109"/>
      <c r="M149" s="109">
        <v>41.9</v>
      </c>
      <c r="N149" s="110">
        <f t="shared" si="217"/>
        <v>5.3414732036615433</v>
      </c>
      <c r="O149" s="109">
        <v>67</v>
      </c>
      <c r="P149" s="110">
        <f t="shared" si="218"/>
        <v>8.5412578674301525</v>
      </c>
      <c r="Q149" s="109" t="s">
        <v>349</v>
      </c>
      <c r="R149" s="109"/>
      <c r="S149" s="109" t="s">
        <v>349</v>
      </c>
      <c r="T149" s="109"/>
      <c r="U149" s="109" t="s">
        <v>349</v>
      </c>
      <c r="V149" s="111"/>
      <c r="W149" s="109" t="s">
        <v>349</v>
      </c>
      <c r="X149" s="111"/>
      <c r="Y149" s="109" t="s">
        <v>349</v>
      </c>
      <c r="Z149" s="109"/>
      <c r="AA149" s="109">
        <v>50.821476599049191</v>
      </c>
      <c r="AB149" s="111">
        <f t="shared" si="221"/>
        <v>6.4787960721797964</v>
      </c>
      <c r="AC149" s="109">
        <v>2.4467054715778098</v>
      </c>
      <c r="AD149" s="111">
        <f t="shared" si="222"/>
        <v>0.31190958743878167</v>
      </c>
      <c r="AE149" s="109" t="s">
        <v>349</v>
      </c>
      <c r="AF149" s="111"/>
      <c r="AG149" s="109">
        <v>385</v>
      </c>
      <c r="AH149" s="110">
        <f t="shared" si="224"/>
        <v>49.080362372546404</v>
      </c>
      <c r="AI149" s="112">
        <v>57.8</v>
      </c>
      <c r="AJ149" s="106">
        <f t="shared" si="225"/>
        <v>7.3684284289173556</v>
      </c>
      <c r="AK149" s="109" t="s">
        <v>349</v>
      </c>
      <c r="AL149" s="111"/>
      <c r="AM149" s="109">
        <v>6.7</v>
      </c>
      <c r="AN149" s="111">
        <f t="shared" si="227"/>
        <v>0.85412578674301531</v>
      </c>
      <c r="AO149" s="109">
        <v>26.1</v>
      </c>
      <c r="AP149" s="102">
        <f t="shared" si="228"/>
        <v>3.3272661244765223</v>
      </c>
    </row>
    <row r="150" spans="1:42" s="98" customFormat="1" ht="15.6" x14ac:dyDescent="0.3">
      <c r="A150" s="134"/>
      <c r="B150" s="10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5"/>
      <c r="R150" s="115"/>
      <c r="S150" s="115"/>
      <c r="T150" s="115"/>
      <c r="U150" s="105"/>
      <c r="V150" s="114"/>
      <c r="W150" s="118"/>
      <c r="X150" s="114"/>
      <c r="Y150" s="105"/>
      <c r="Z150" s="105"/>
      <c r="AA150" s="105"/>
      <c r="AB150" s="114"/>
      <c r="AC150" s="105"/>
      <c r="AD150" s="114"/>
      <c r="AE150" s="125"/>
      <c r="AF150" s="127"/>
      <c r="AG150" s="105"/>
      <c r="AH150" s="105"/>
      <c r="AI150" s="112"/>
      <c r="AJ150" s="122"/>
      <c r="AK150" s="109"/>
      <c r="AL150" s="111"/>
      <c r="AN150" s="102"/>
      <c r="AP150" s="102"/>
    </row>
    <row r="151" spans="1:42" s="98" customFormat="1" ht="15.6" x14ac:dyDescent="0.3">
      <c r="A151" s="107" t="s">
        <v>371</v>
      </c>
      <c r="B151" s="108">
        <v>2011</v>
      </c>
      <c r="C151" s="123">
        <v>478582358</v>
      </c>
      <c r="D151" s="123">
        <v>221723553</v>
      </c>
      <c r="E151" s="118">
        <v>8000000</v>
      </c>
      <c r="F151" s="118">
        <v>8000000</v>
      </c>
      <c r="G151" s="125">
        <v>25048</v>
      </c>
      <c r="H151" s="105">
        <v>54278</v>
      </c>
      <c r="I151" s="109">
        <v>1.0282800197601301</v>
      </c>
      <c r="J151" s="110">
        <f>(I151*F151)/$F162</f>
        <v>0.13331444186086489</v>
      </c>
      <c r="K151" s="109">
        <v>51.600365853658538</v>
      </c>
      <c r="L151" s="110">
        <f>(K151*F151)/$F162</f>
        <v>6.6898839240323085</v>
      </c>
      <c r="M151" s="109">
        <v>85.6</v>
      </c>
      <c r="N151" s="110">
        <f>(M151*F151)/$F162</f>
        <v>11.097868288787796</v>
      </c>
      <c r="O151" s="109">
        <v>92</v>
      </c>
      <c r="P151" s="110">
        <f>(O151*F151)/$F162</f>
        <v>11.927615450566321</v>
      </c>
      <c r="Q151" s="109">
        <v>37.5</v>
      </c>
      <c r="R151" s="110">
        <f>(Q151*F151)/$F162</f>
        <v>4.8617997760460554</v>
      </c>
      <c r="S151" s="109">
        <v>77.7</v>
      </c>
      <c r="T151" s="110">
        <f>(S151*F151)/$F162</f>
        <v>10.073649135967425</v>
      </c>
      <c r="U151" s="109">
        <v>11.905407892273118</v>
      </c>
      <c r="V151" s="111">
        <f>(U151*F151)/$F162</f>
        <v>1.5435122513170769</v>
      </c>
      <c r="W151" s="109">
        <v>5.4000000953674299</v>
      </c>
      <c r="X151" s="111">
        <f>(W151*F151)/$F162</f>
        <v>0.70009918011482786</v>
      </c>
      <c r="Y151" s="109" t="s">
        <v>349</v>
      </c>
      <c r="Z151" s="109"/>
      <c r="AA151" s="109">
        <v>36.850438154323378</v>
      </c>
      <c r="AB151" s="111">
        <f>(AA151*F151)/$F162</f>
        <v>4.7775853857570239</v>
      </c>
      <c r="AC151" s="109">
        <v>1.9958161518737501</v>
      </c>
      <c r="AD151" s="111">
        <f>(AC151*F151)/$F162</f>
        <v>0.25875356053890397</v>
      </c>
      <c r="AE151" s="109">
        <v>4.0389999999999997</v>
      </c>
      <c r="AF151" s="111">
        <f>(AE151*F151)/$F162</f>
        <v>0.52364824787866704</v>
      </c>
      <c r="AG151" s="109">
        <v>409</v>
      </c>
      <c r="AH151" s="110">
        <f>(AG151*F151)/$F162</f>
        <v>53.026029557408975</v>
      </c>
      <c r="AI151" s="112">
        <v>82.1</v>
      </c>
      <c r="AJ151" s="113">
        <f>(AI151*F151)/$F162</f>
        <v>10.644100309690163</v>
      </c>
      <c r="AK151" s="109" t="s">
        <v>349</v>
      </c>
      <c r="AL151" s="111"/>
      <c r="AM151" s="109">
        <v>4.5</v>
      </c>
      <c r="AN151" s="111">
        <f>(AM151*F151)/$F162</f>
        <v>0.58341597312552662</v>
      </c>
      <c r="AO151" s="109">
        <v>33.5</v>
      </c>
      <c r="AP151" s="102">
        <f>(AO151*F151)/$F162</f>
        <v>4.3432077999344756</v>
      </c>
    </row>
    <row r="152" spans="1:42" s="98" customFormat="1" ht="15.6" x14ac:dyDescent="0.3">
      <c r="A152" s="134"/>
      <c r="B152" s="108">
        <v>2012</v>
      </c>
      <c r="C152" s="115">
        <v>238444169</v>
      </c>
      <c r="D152" s="115">
        <v>206902892</v>
      </c>
      <c r="E152" s="105">
        <v>4600000</v>
      </c>
      <c r="F152" s="105">
        <v>4600000</v>
      </c>
      <c r="G152" s="105">
        <v>22059</v>
      </c>
      <c r="H152" s="105">
        <v>57926</v>
      </c>
      <c r="I152" s="109" t="s">
        <v>349</v>
      </c>
      <c r="J152" s="109"/>
      <c r="K152" s="109">
        <v>53.643073170731711</v>
      </c>
      <c r="L152" s="110">
        <f t="shared" ref="L152:L153" si="229">(K152*F152)/$F163</f>
        <v>3.9093485718391294</v>
      </c>
      <c r="M152" s="109">
        <v>78.5</v>
      </c>
      <c r="N152" s="110">
        <f t="shared" ref="N152:N153" si="230">(M152*F152)/$F163</f>
        <v>5.7208479072897545</v>
      </c>
      <c r="O152" s="109">
        <v>97</v>
      </c>
      <c r="P152" s="110">
        <f t="shared" ref="P152:P153" si="231">(O152*F152)/$F163</f>
        <v>7.0690732102816076</v>
      </c>
      <c r="Q152" s="109">
        <v>37.299999999999997</v>
      </c>
      <c r="R152" s="110">
        <f t="shared" ref="R152:R153" si="232">(Q152*F152)/$F163</f>
        <v>2.7183137190051956</v>
      </c>
      <c r="S152" s="109">
        <v>77.5</v>
      </c>
      <c r="T152" s="110">
        <f t="shared" ref="T152:T153" si="233">(S152*F152)/$F163</f>
        <v>5.6479708638847894</v>
      </c>
      <c r="U152" s="109">
        <v>10.565204269088696</v>
      </c>
      <c r="V152" s="111">
        <f t="shared" ref="V152:V153" si="234">(U152*F152)/$F163</f>
        <v>0.7699608501006987</v>
      </c>
      <c r="W152" s="109">
        <v>5.3000001907348597</v>
      </c>
      <c r="X152" s="111">
        <f t="shared" ref="X152:X153" si="235">(W152*F152)/$F163</f>
        <v>0.38624834394650731</v>
      </c>
      <c r="Y152" s="109">
        <v>89.225418090820298</v>
      </c>
      <c r="Z152" s="110">
        <f>(Y152*F151)/$F163</f>
        <v>11.30866898614063</v>
      </c>
      <c r="AA152" s="109">
        <v>37.651497996639527</v>
      </c>
      <c r="AB152" s="111">
        <f t="shared" ref="AB152:AB153" si="236">(AA152*F152)/$F163</f>
        <v>2.7439298537630523</v>
      </c>
      <c r="AC152" s="109">
        <v>2.15052321047874</v>
      </c>
      <c r="AD152" s="111">
        <f t="shared" ref="AD152:AD153" si="237">(AC152*F152)/$F163</f>
        <v>0.15672377335344387</v>
      </c>
      <c r="AE152" s="109">
        <v>4.016</v>
      </c>
      <c r="AF152" s="111">
        <f t="shared" ref="AF152:AF153" si="238">(AE152*F152)/$F163</f>
        <v>0.29267420631433955</v>
      </c>
      <c r="AG152" s="109">
        <v>379</v>
      </c>
      <c r="AH152" s="110">
        <f t="shared" ref="AH152:AH153" si="239">(AG152*F152)/$F163</f>
        <v>27.620399450481745</v>
      </c>
      <c r="AI152" s="112">
        <v>83.5</v>
      </c>
      <c r="AJ152" s="113">
        <f t="shared" ref="AJ152:AJ153" si="240">(AI152*F152)/$F163</f>
        <v>6.0852331243145796</v>
      </c>
      <c r="AK152" s="109">
        <v>102.446983337402</v>
      </c>
      <c r="AL152" s="111">
        <f>(AK152*F151)/$F163</f>
        <v>12.984405654587086</v>
      </c>
      <c r="AM152" s="109">
        <v>4.5999999999999996</v>
      </c>
      <c r="AN152" s="111">
        <f t="shared" ref="AN152:AN153" si="241">(AM152*F152)/$F163</f>
        <v>0.33523439966283913</v>
      </c>
      <c r="AO152" s="109">
        <v>33.200000000000003</v>
      </c>
      <c r="AP152" s="102">
        <f t="shared" ref="AP152:AP153" si="242">(AO152*F152)/$F163</f>
        <v>2.419517841044839</v>
      </c>
    </row>
    <row r="153" spans="1:42" s="98" customFormat="1" ht="15.6" x14ac:dyDescent="0.3">
      <c r="A153" s="134"/>
      <c r="B153" s="108">
        <v>2013</v>
      </c>
      <c r="C153" s="121">
        <v>146971839</v>
      </c>
      <c r="D153" s="121">
        <v>76494116</v>
      </c>
      <c r="E153" s="118">
        <v>2200000</v>
      </c>
      <c r="F153" s="118">
        <v>2200000</v>
      </c>
      <c r="G153" s="105">
        <v>19734</v>
      </c>
      <c r="H153" s="130">
        <v>60139</v>
      </c>
      <c r="I153" s="109" t="s">
        <v>349</v>
      </c>
      <c r="J153" s="109"/>
      <c r="K153" s="109">
        <v>55.63300000000001</v>
      </c>
      <c r="L153" s="110">
        <f t="shared" si="229"/>
        <v>1.3868547500448831</v>
      </c>
      <c r="M153" s="109">
        <v>74.5</v>
      </c>
      <c r="N153" s="110">
        <f t="shared" si="230"/>
        <v>1.857183306281232</v>
      </c>
      <c r="O153" s="109">
        <v>93</v>
      </c>
      <c r="P153" s="110">
        <f t="shared" si="231"/>
        <v>2.3183630534785848</v>
      </c>
      <c r="Q153" s="109">
        <v>37.200000000000003</v>
      </c>
      <c r="R153" s="110">
        <f t="shared" si="232"/>
        <v>0.92734522139143394</v>
      </c>
      <c r="S153" s="109">
        <v>77.3</v>
      </c>
      <c r="T153" s="110">
        <f t="shared" si="233"/>
        <v>1.9269834842354259</v>
      </c>
      <c r="U153" s="109">
        <v>4.484095145967018</v>
      </c>
      <c r="V153" s="111">
        <f t="shared" si="234"/>
        <v>0.11178237112572684</v>
      </c>
      <c r="W153" s="109">
        <v>5.3000001907348597</v>
      </c>
      <c r="X153" s="111">
        <f t="shared" si="235"/>
        <v>0.1321217701680554</v>
      </c>
      <c r="Y153" s="109">
        <v>90.249061584472699</v>
      </c>
      <c r="Z153" s="110">
        <f>(Y153*F152)/$F164</f>
        <v>4.7040978198795349</v>
      </c>
      <c r="AA153" s="109">
        <v>38.511288613157554</v>
      </c>
      <c r="AB153" s="111">
        <f t="shared" si="236"/>
        <v>0.9600338565870431</v>
      </c>
      <c r="AC153" s="109">
        <v>2.2578668165489502</v>
      </c>
      <c r="AD153" s="111">
        <f t="shared" si="237"/>
        <v>5.6285537711423611E-2</v>
      </c>
      <c r="AE153" s="109">
        <v>3.9769999999999999</v>
      </c>
      <c r="AF153" s="111">
        <f t="shared" si="238"/>
        <v>9.9141181329939057E-2</v>
      </c>
      <c r="AG153" s="109">
        <v>369</v>
      </c>
      <c r="AH153" s="110">
        <f t="shared" si="239"/>
        <v>9.1986663089634177</v>
      </c>
      <c r="AI153" s="112">
        <v>84.8</v>
      </c>
      <c r="AJ153" s="113">
        <f t="shared" si="240"/>
        <v>2.1139482466127313</v>
      </c>
      <c r="AK153" s="109">
        <v>99.937858581542997</v>
      </c>
      <c r="AL153" s="111">
        <f>(AK153*F152)/$F164</f>
        <v>5.2091119223088871</v>
      </c>
      <c r="AM153" s="109">
        <v>4.8</v>
      </c>
      <c r="AN153" s="111">
        <f t="shared" si="241"/>
        <v>0.11965744792147534</v>
      </c>
      <c r="AO153" s="109">
        <v>33.5</v>
      </c>
      <c r="AP153" s="102">
        <f t="shared" si="242"/>
        <v>0.83510927195196338</v>
      </c>
    </row>
    <row r="154" spans="1:42" s="98" customFormat="1" x14ac:dyDescent="0.3">
      <c r="A154" s="107"/>
      <c r="B154" s="99"/>
      <c r="C154" s="107"/>
      <c r="D154" s="107"/>
      <c r="U154" s="132"/>
      <c r="V154" s="114"/>
      <c r="X154" s="102"/>
      <c r="AB154" s="102"/>
      <c r="AD154" s="102"/>
      <c r="AE154" s="104"/>
      <c r="AF154" s="102"/>
      <c r="AI154" s="112"/>
      <c r="AJ154" s="106"/>
      <c r="AL154" s="102"/>
      <c r="AN154" s="102"/>
      <c r="AP154" s="102"/>
    </row>
    <row r="156" spans="1:42" s="98" customFormat="1" ht="15.6" x14ac:dyDescent="0.3">
      <c r="A156" s="107" t="s">
        <v>372</v>
      </c>
      <c r="B156" s="99">
        <v>2011</v>
      </c>
      <c r="C156" s="123"/>
      <c r="D156" s="123"/>
      <c r="E156" s="105"/>
      <c r="F156" s="105"/>
      <c r="G156" s="105"/>
      <c r="H156" s="105"/>
      <c r="I156" s="109" t="s">
        <v>349</v>
      </c>
      <c r="J156" s="109"/>
      <c r="K156" s="109">
        <v>70.764917994639021</v>
      </c>
      <c r="L156" s="109"/>
      <c r="M156" s="109">
        <v>49.4</v>
      </c>
      <c r="N156" s="109"/>
      <c r="O156" s="109">
        <v>84.786790488164925</v>
      </c>
      <c r="P156" s="109"/>
      <c r="Q156" s="109">
        <v>65.323764010567501</v>
      </c>
      <c r="R156" s="109"/>
      <c r="S156" s="109">
        <v>88.897662510977796</v>
      </c>
      <c r="T156" s="109"/>
      <c r="U156" s="109">
        <v>3.1297644258016817</v>
      </c>
      <c r="V156" s="111"/>
      <c r="W156" s="109">
        <v>5.9946900995531927</v>
      </c>
      <c r="X156" s="111"/>
      <c r="Y156" s="109">
        <v>91.825000000000003</v>
      </c>
      <c r="Z156" s="109"/>
      <c r="AA156" s="109">
        <v>54.007601851926267</v>
      </c>
      <c r="AB156" s="111"/>
      <c r="AC156" s="109">
        <v>1.2020176394284476</v>
      </c>
      <c r="AD156" s="111"/>
      <c r="AE156" s="109">
        <v>2.4845177610668157</v>
      </c>
      <c r="AF156" s="111"/>
      <c r="AG156" s="109">
        <v>237</v>
      </c>
      <c r="AH156" s="109"/>
      <c r="AI156" s="112">
        <v>63.2</v>
      </c>
      <c r="AJ156" s="106"/>
      <c r="AK156" s="146">
        <v>108.1</v>
      </c>
      <c r="AL156" s="102"/>
      <c r="AM156" s="146">
        <v>820.6</v>
      </c>
      <c r="AN156" s="102"/>
      <c r="AO156" s="146">
        <v>11.8</v>
      </c>
      <c r="AP156" s="102"/>
    </row>
    <row r="157" spans="1:42" s="98" customFormat="1" ht="15.6" x14ac:dyDescent="0.3">
      <c r="A157" s="107"/>
      <c r="B157" s="99">
        <v>2012</v>
      </c>
      <c r="C157" s="105"/>
      <c r="D157" s="105"/>
      <c r="E157" s="105"/>
      <c r="F157" s="105"/>
      <c r="G157" s="105"/>
      <c r="H157" s="105"/>
      <c r="I157" s="109" t="s">
        <v>349</v>
      </c>
      <c r="J157" s="109"/>
      <c r="K157" s="109">
        <v>71.004977506279928</v>
      </c>
      <c r="L157" s="109"/>
      <c r="M157" s="109">
        <v>47.4</v>
      </c>
      <c r="N157" s="109"/>
      <c r="O157" s="109">
        <v>84.470957248103005</v>
      </c>
      <c r="P157" s="109"/>
      <c r="Q157" s="109">
        <v>65.929904841956528</v>
      </c>
      <c r="R157" s="109"/>
      <c r="S157" s="109">
        <v>89.489124934685066</v>
      </c>
      <c r="T157" s="109"/>
      <c r="U157" s="109">
        <v>2.4761523069925175</v>
      </c>
      <c r="V157" s="111"/>
      <c r="W157" s="109">
        <v>5.9948161639190296</v>
      </c>
      <c r="X157" s="111"/>
      <c r="Y157" s="109">
        <v>92.420860000000005</v>
      </c>
      <c r="Z157" s="109"/>
      <c r="AA157" s="109">
        <v>54.645041698655476</v>
      </c>
      <c r="AB157" s="111"/>
      <c r="AC157" s="109">
        <v>1.1780311962078542</v>
      </c>
      <c r="AD157" s="111"/>
      <c r="AE157" s="109">
        <v>2.4773891435383133</v>
      </c>
      <c r="AF157" s="111"/>
      <c r="AG157" s="109">
        <v>232</v>
      </c>
      <c r="AH157" s="109"/>
      <c r="AI157" s="112">
        <v>63.3</v>
      </c>
      <c r="AJ157" s="113"/>
      <c r="AK157" s="146">
        <v>108.5</v>
      </c>
      <c r="AL157" s="114"/>
      <c r="AM157" s="146">
        <v>807.8</v>
      </c>
      <c r="AN157" s="102"/>
      <c r="AO157" s="146">
        <v>11.4</v>
      </c>
      <c r="AP157" s="102"/>
    </row>
    <row r="158" spans="1:42" s="98" customFormat="1" ht="15.6" x14ac:dyDescent="0.3">
      <c r="A158" s="107"/>
      <c r="B158" s="99">
        <v>2013</v>
      </c>
      <c r="C158" s="105"/>
      <c r="D158" s="105"/>
      <c r="E158" s="105"/>
      <c r="F158" s="105"/>
      <c r="G158" s="105"/>
      <c r="H158" s="105"/>
      <c r="I158" s="109" t="s">
        <v>349</v>
      </c>
      <c r="J158" s="109"/>
      <c r="K158" s="109">
        <v>71.243252170123014</v>
      </c>
      <c r="L158" s="109"/>
      <c r="M158" s="109">
        <v>45.6</v>
      </c>
      <c r="N158" s="109"/>
      <c r="O158" s="109">
        <v>84.172706585818673</v>
      </c>
      <c r="P158" s="109"/>
      <c r="Q158" s="109">
        <v>66.505430426957261</v>
      </c>
      <c r="R158" s="109"/>
      <c r="S158" s="109">
        <v>90.063641076265455</v>
      </c>
      <c r="T158" s="109"/>
      <c r="U158" s="109">
        <v>2.3976522805586171</v>
      </c>
      <c r="V158" s="111"/>
      <c r="W158" s="109">
        <v>5.993418149506712</v>
      </c>
      <c r="X158" s="111"/>
      <c r="Y158" s="109">
        <v>92.309359999999998</v>
      </c>
      <c r="Z158" s="109"/>
      <c r="AA158" s="109">
        <v>55.312850997565128</v>
      </c>
      <c r="AB158" s="111"/>
      <c r="AC158" s="109">
        <v>1.2221063981709364</v>
      </c>
      <c r="AD158" s="111"/>
      <c r="AE158" s="109">
        <v>2.4625187593511972</v>
      </c>
      <c r="AF158" s="111"/>
      <c r="AG158" s="109">
        <v>226</v>
      </c>
      <c r="AH158" s="109"/>
      <c r="AI158" s="112">
        <v>63.4</v>
      </c>
      <c r="AJ158" s="113"/>
      <c r="AK158" s="146">
        <v>108</v>
      </c>
      <c r="AL158" s="114"/>
      <c r="AM158" s="146">
        <v>800.3</v>
      </c>
      <c r="AN158" s="102"/>
      <c r="AO158" s="146">
        <v>11.2</v>
      </c>
      <c r="AP158" s="102"/>
    </row>
    <row r="159" spans="1:42" s="98" customFormat="1" ht="15.6" x14ac:dyDescent="0.3">
      <c r="A159" s="107"/>
      <c r="B159" s="99">
        <v>2014</v>
      </c>
      <c r="C159" s="123"/>
      <c r="D159" s="123"/>
      <c r="E159" s="123"/>
      <c r="F159" s="123"/>
      <c r="G159" s="123"/>
      <c r="H159" s="123"/>
      <c r="I159" s="109" t="s">
        <v>349</v>
      </c>
      <c r="J159" s="109"/>
      <c r="K159" s="109">
        <v>71.454998156612945</v>
      </c>
      <c r="L159" s="109"/>
      <c r="M159" s="109">
        <v>43.9</v>
      </c>
      <c r="N159" s="109"/>
      <c r="O159" s="109">
        <v>84.533465279119909</v>
      </c>
      <c r="P159" s="109"/>
      <c r="Q159" s="109">
        <v>67.019605925528737</v>
      </c>
      <c r="R159" s="109"/>
      <c r="S159" s="109">
        <v>90.552302882896271</v>
      </c>
      <c r="T159" s="109"/>
      <c r="U159" s="109">
        <v>2.6299875759084017</v>
      </c>
      <c r="V159" s="111"/>
      <c r="W159" s="109">
        <v>5.9322986440543106</v>
      </c>
      <c r="X159" s="111"/>
      <c r="Y159" s="109" t="s">
        <v>349</v>
      </c>
      <c r="Z159" s="109"/>
      <c r="AA159" s="109">
        <v>55.965621247406958</v>
      </c>
      <c r="AB159" s="111"/>
      <c r="AC159" s="109">
        <v>1.1801421126447025</v>
      </c>
      <c r="AD159" s="111"/>
      <c r="AE159" s="109">
        <v>2.4533208176849297</v>
      </c>
      <c r="AF159" s="111"/>
      <c r="AG159" s="109">
        <v>221</v>
      </c>
      <c r="AH159" s="109"/>
      <c r="AI159" s="112">
        <v>63.5</v>
      </c>
      <c r="AJ159" s="113"/>
      <c r="AK159" s="105" t="s">
        <v>354</v>
      </c>
      <c r="AL159" s="114"/>
      <c r="AM159" s="146">
        <v>795.5</v>
      </c>
      <c r="AN159" s="102"/>
      <c r="AO159" s="146">
        <v>11</v>
      </c>
      <c r="AP159" s="102"/>
    </row>
    <row r="160" spans="1:42" s="98" customFormat="1" ht="15.6" x14ac:dyDescent="0.3">
      <c r="A160" s="107"/>
      <c r="B160" s="99">
        <v>2015</v>
      </c>
      <c r="C160" s="107"/>
      <c r="D160" s="107"/>
      <c r="I160" s="109" t="s">
        <v>349</v>
      </c>
      <c r="J160" s="109"/>
      <c r="K160" s="109" t="s">
        <v>349</v>
      </c>
      <c r="L160" s="109"/>
      <c r="M160" s="109">
        <v>42.5</v>
      </c>
      <c r="N160" s="109"/>
      <c r="O160" s="109">
        <v>84.823154164825326</v>
      </c>
      <c r="P160" s="109"/>
      <c r="Q160" s="109">
        <v>67.527181595902036</v>
      </c>
      <c r="R160" s="109"/>
      <c r="S160" s="109">
        <v>90.972552681732722</v>
      </c>
      <c r="T160" s="109"/>
      <c r="U160" s="109">
        <v>2.4664267928363017</v>
      </c>
      <c r="V160" s="111"/>
      <c r="W160" s="109" t="s">
        <v>349</v>
      </c>
      <c r="X160" s="111"/>
      <c r="Y160" s="109" t="s">
        <v>349</v>
      </c>
      <c r="Z160" s="109"/>
      <c r="AA160" s="109">
        <v>56.627368719571479</v>
      </c>
      <c r="AB160" s="111"/>
      <c r="AC160" s="109">
        <v>1.1824178079060204</v>
      </c>
      <c r="AD160" s="111"/>
      <c r="AE160" s="109" t="s">
        <v>349</v>
      </c>
      <c r="AF160" s="111"/>
      <c r="AG160" s="109">
        <v>216</v>
      </c>
      <c r="AH160" s="109"/>
      <c r="AI160" s="112">
        <v>63.5</v>
      </c>
      <c r="AJ160" s="147"/>
      <c r="AK160" s="123" t="s">
        <v>354</v>
      </c>
      <c r="AL160" s="148"/>
      <c r="AM160" s="146">
        <v>792.5</v>
      </c>
      <c r="AN160" s="102"/>
      <c r="AO160" s="146">
        <v>10.8</v>
      </c>
      <c r="AP160" s="102"/>
    </row>
    <row r="161" spans="1:42" s="98" customFormat="1" x14ac:dyDescent="0.3">
      <c r="A161" s="107"/>
      <c r="B161" s="99"/>
      <c r="Q161" s="115"/>
      <c r="R161" s="115"/>
      <c r="S161" s="115"/>
      <c r="T161" s="115"/>
      <c r="U161" s="132"/>
      <c r="V161" s="114"/>
      <c r="X161" s="102"/>
      <c r="AB161" s="102"/>
      <c r="AD161" s="102"/>
      <c r="AE161" s="104"/>
      <c r="AF161" s="102"/>
      <c r="AI161" s="105"/>
      <c r="AJ161" s="106"/>
      <c r="AL161" s="102"/>
      <c r="AN161" s="102"/>
      <c r="AP161" s="102"/>
    </row>
    <row r="162" spans="1:42" s="98" customFormat="1" ht="28.8" x14ac:dyDescent="0.3">
      <c r="A162" s="107" t="s">
        <v>373</v>
      </c>
      <c r="B162" s="99">
        <v>2011</v>
      </c>
      <c r="C162" s="107">
        <f>SUMIF($B$4:$B$153,2011,C$4:C$153)</f>
        <v>8336499506</v>
      </c>
      <c r="D162" s="107">
        <f>SUMIF($B$4:$B$153,2011,D$4:D$153)</f>
        <v>5698673397</v>
      </c>
      <c r="E162" s="107">
        <f t="shared" ref="E162:H162" si="243">SUMIF($B$4:$B$153,2011,E$4:E$153)</f>
        <v>61705544</v>
      </c>
      <c r="F162" s="107">
        <f t="shared" si="243"/>
        <v>61705544</v>
      </c>
      <c r="G162" s="107">
        <f t="shared" si="243"/>
        <v>5328371</v>
      </c>
      <c r="H162" s="107">
        <f t="shared" si="243"/>
        <v>5632944</v>
      </c>
      <c r="J162" s="149">
        <f>SUMIF($B$4:$B$153,2011,J$4:J$153)</f>
        <v>0.16779702487847489</v>
      </c>
      <c r="K162" s="149"/>
      <c r="L162" s="149">
        <f t="shared" ref="L162:AP162" si="244">SUMIF($B$4:$B$153,2011,L$4:L$153)</f>
        <v>54.275316145490727</v>
      </c>
      <c r="M162" s="149"/>
      <c r="N162" s="149">
        <f t="shared" si="244"/>
        <v>93.107837346025178</v>
      </c>
      <c r="O162" s="149"/>
      <c r="P162" s="149">
        <f t="shared" si="244"/>
        <v>69.563258675752053</v>
      </c>
      <c r="Q162" s="149"/>
      <c r="R162" s="149">
        <f t="shared" si="244"/>
        <v>24.297331787561909</v>
      </c>
      <c r="S162" s="149"/>
      <c r="T162" s="149">
        <f t="shared" si="244"/>
        <v>54.540273345617052</v>
      </c>
      <c r="U162" s="149"/>
      <c r="V162" s="149">
        <f t="shared" si="244"/>
        <v>2.7698441619843184</v>
      </c>
      <c r="W162" s="149"/>
      <c r="X162" s="149">
        <f t="shared" si="244"/>
        <v>7.920953601288204</v>
      </c>
      <c r="Y162" s="149"/>
      <c r="Z162" s="149">
        <f t="shared" si="244"/>
        <v>17.165946577861675</v>
      </c>
      <c r="AA162" s="149"/>
      <c r="AB162" s="149">
        <f t="shared" si="244"/>
        <v>44.428282063381026</v>
      </c>
      <c r="AC162" s="149"/>
      <c r="AD162" s="149">
        <f t="shared" si="244"/>
        <v>2.5328309626176466</v>
      </c>
      <c r="AE162" s="149"/>
      <c r="AF162" s="149">
        <f t="shared" si="244"/>
        <v>4.9187624079774732</v>
      </c>
      <c r="AG162" s="149"/>
      <c r="AH162" s="149">
        <f t="shared" si="244"/>
        <v>544.95022037241904</v>
      </c>
      <c r="AI162" s="149"/>
      <c r="AJ162" s="149">
        <f t="shared" si="244"/>
        <v>42.678652751201739</v>
      </c>
      <c r="AK162" s="149"/>
      <c r="AL162" s="149">
        <f t="shared" si="244"/>
        <v>54.676897948495039</v>
      </c>
      <c r="AM162" s="149"/>
      <c r="AN162" s="149">
        <f t="shared" si="244"/>
        <v>2.6520441323716391</v>
      </c>
      <c r="AO162" s="149"/>
      <c r="AP162" s="149">
        <f t="shared" si="244"/>
        <v>15.38612434727097</v>
      </c>
    </row>
    <row r="163" spans="1:42" s="98" customFormat="1" x14ac:dyDescent="0.3">
      <c r="A163" s="107"/>
      <c r="B163" s="99">
        <v>2012</v>
      </c>
      <c r="C163" s="107">
        <f>SUMIF($B$4:$B$153,2012,C$4:C$153)</f>
        <v>9183448600</v>
      </c>
      <c r="D163" s="107">
        <f>SUMIF($B$4:$B$153,2012,D$4:D$153)</f>
        <v>5716190478</v>
      </c>
      <c r="E163" s="107">
        <f t="shared" ref="E163:H163" si="245">SUMIF($B$4:$B$153,2012,E$4:E$153)</f>
        <v>63120014</v>
      </c>
      <c r="F163" s="107">
        <f t="shared" si="245"/>
        <v>63120014</v>
      </c>
      <c r="G163" s="107">
        <f t="shared" si="245"/>
        <v>11303753</v>
      </c>
      <c r="H163" s="107">
        <f t="shared" si="245"/>
        <v>9253063</v>
      </c>
      <c r="J163" s="149">
        <f>SUMIF($B$4:$B$153,2012,J$4:J$153)</f>
        <v>0.11389446557586184</v>
      </c>
      <c r="K163" s="149"/>
      <c r="L163" s="149">
        <f t="shared" ref="L163:AP163" si="246">SUMIF($B$4:$B$153,2012,L$4:L$153)</f>
        <v>56.208089601779264</v>
      </c>
      <c r="M163" s="149"/>
      <c r="N163" s="149">
        <f t="shared" si="246"/>
        <v>92.327341185317195</v>
      </c>
      <c r="O163" s="149"/>
      <c r="P163" s="149">
        <f t="shared" si="246"/>
        <v>66.80893939598937</v>
      </c>
      <c r="Q163" s="149"/>
      <c r="R163" s="149">
        <f t="shared" si="246"/>
        <v>28.414289150823066</v>
      </c>
      <c r="S163" s="149"/>
      <c r="T163" s="149">
        <f t="shared" si="246"/>
        <v>57.170531948868081</v>
      </c>
      <c r="U163" s="149"/>
      <c r="V163" s="149">
        <f t="shared" si="246"/>
        <v>4.5006011110522222</v>
      </c>
      <c r="W163" s="149"/>
      <c r="X163" s="149">
        <f t="shared" si="246"/>
        <v>7.0463896168273932</v>
      </c>
      <c r="Y163" s="149"/>
      <c r="Z163" s="149">
        <f t="shared" si="246"/>
        <v>42.368676797512592</v>
      </c>
      <c r="AA163" s="149"/>
      <c r="AB163" s="149">
        <f t="shared" si="246"/>
        <v>42.263099588249865</v>
      </c>
      <c r="AC163" s="149"/>
      <c r="AD163" s="149">
        <f t="shared" si="246"/>
        <v>2.4861397048965839</v>
      </c>
      <c r="AE163" s="149"/>
      <c r="AF163" s="149">
        <f t="shared" si="246"/>
        <v>5.191879122111728</v>
      </c>
      <c r="AG163" s="149"/>
      <c r="AH163" s="149">
        <f t="shared" si="246"/>
        <v>549.4077460122237</v>
      </c>
      <c r="AI163" s="149"/>
      <c r="AJ163" s="149">
        <f t="shared" si="246"/>
        <v>43.667360897606898</v>
      </c>
      <c r="AK163" s="149"/>
      <c r="AL163" s="149">
        <f t="shared" si="246"/>
        <v>77.937052258261332</v>
      </c>
      <c r="AM163" s="149"/>
      <c r="AN163" s="149">
        <f t="shared" si="246"/>
        <v>2.8401768098467151</v>
      </c>
      <c r="AO163" s="149"/>
      <c r="AP163" s="149">
        <f t="shared" si="246"/>
        <v>14.288114701622213</v>
      </c>
    </row>
    <row r="164" spans="1:42" s="98" customFormat="1" x14ac:dyDescent="0.3">
      <c r="A164" s="107"/>
      <c r="B164" s="99">
        <v>2013</v>
      </c>
      <c r="C164" s="107">
        <f>SUMIF($B$4:$B$153,2013,C$4:C$153)</f>
        <v>14733613368</v>
      </c>
      <c r="D164" s="107">
        <f>SUMIF($B$4:$B$153,2013,D$4:D$153)</f>
        <v>9000145071</v>
      </c>
      <c r="E164" s="107">
        <f t="shared" ref="E164:H164" si="247">SUMIF($B$4:$B$153,2013,E$4:E$153)</f>
        <v>83806124</v>
      </c>
      <c r="F164" s="107">
        <f t="shared" si="247"/>
        <v>88251924</v>
      </c>
      <c r="G164" s="107">
        <f t="shared" si="247"/>
        <v>11949454</v>
      </c>
      <c r="H164" s="107">
        <f t="shared" si="247"/>
        <v>13952738</v>
      </c>
      <c r="J164" s="149">
        <f>SUMIF($B$4:$B$153,2013,J$4:J$153)</f>
        <v>4.265857794440572E-3</v>
      </c>
      <c r="K164" s="149"/>
      <c r="L164" s="149">
        <f t="shared" ref="L164:AP164" si="248">SUMIF($B$4:$B$153,2013,L$4:L$153)</f>
        <v>48.853372811341991</v>
      </c>
      <c r="M164" s="149"/>
      <c r="N164" s="149">
        <f t="shared" si="248"/>
        <v>75.086681944747184</v>
      </c>
      <c r="O164" s="149"/>
      <c r="P164" s="149">
        <f t="shared" si="248"/>
        <v>53.047140003429277</v>
      </c>
      <c r="Q164" s="149"/>
      <c r="R164" s="149">
        <f t="shared" si="248"/>
        <v>22.501744985185816</v>
      </c>
      <c r="S164" s="149"/>
      <c r="T164" s="149">
        <f t="shared" si="248"/>
        <v>43.204168621864831</v>
      </c>
      <c r="U164" s="149"/>
      <c r="V164" s="149">
        <f t="shared" si="248"/>
        <v>2.1949205002338519</v>
      </c>
      <c r="W164" s="149"/>
      <c r="X164" s="149">
        <f t="shared" si="248"/>
        <v>6.1954652038468732</v>
      </c>
      <c r="Y164" s="149"/>
      <c r="Z164" s="149">
        <f t="shared" si="248"/>
        <v>31.275849439441025</v>
      </c>
      <c r="AA164" s="149"/>
      <c r="AB164" s="149">
        <f t="shared" si="248"/>
        <v>35.50541738991317</v>
      </c>
      <c r="AC164" s="149"/>
      <c r="AD164" s="149">
        <f t="shared" si="248"/>
        <v>1.8968957774426285</v>
      </c>
      <c r="AE164" s="149"/>
      <c r="AF164" s="149">
        <f t="shared" si="248"/>
        <v>4.2040634206796454</v>
      </c>
      <c r="AG164" s="149"/>
      <c r="AH164" s="149">
        <f t="shared" si="248"/>
        <v>464.20585405027543</v>
      </c>
      <c r="AI164" s="149"/>
      <c r="AJ164" s="149">
        <f t="shared" si="248"/>
        <v>37.815618747303461</v>
      </c>
      <c r="AK164" s="149"/>
      <c r="AL164" s="149">
        <f t="shared" si="248"/>
        <v>63.905015320916377</v>
      </c>
      <c r="AM164" s="149"/>
      <c r="AN164" s="149">
        <f t="shared" si="248"/>
        <v>2.1886427835839588</v>
      </c>
      <c r="AO164" s="149"/>
      <c r="AP164" s="149">
        <f t="shared" si="248"/>
        <v>11.090340602659271</v>
      </c>
    </row>
    <row r="165" spans="1:42" s="98" customFormat="1" x14ac:dyDescent="0.3">
      <c r="A165" s="107"/>
      <c r="B165" s="99">
        <v>2014</v>
      </c>
      <c r="C165" s="107">
        <f>SUMIF($B$4:$B$153,2014,C$4:C$153)</f>
        <v>17297336927</v>
      </c>
      <c r="D165" s="107">
        <f>SUMIF($B$4:$B$153,2014,D$4:D$153)</f>
        <v>10352392813</v>
      </c>
      <c r="E165" s="107">
        <f t="shared" ref="E165:H165" si="249">SUMIF($B$4:$B$153,2014,E$4:E$153)</f>
        <v>96625850</v>
      </c>
      <c r="F165" s="107">
        <f t="shared" si="249"/>
        <v>126015235</v>
      </c>
      <c r="G165" s="107">
        <f t="shared" si="249"/>
        <v>15029503</v>
      </c>
      <c r="H165" s="107">
        <f t="shared" si="249"/>
        <v>23486985</v>
      </c>
      <c r="J165" s="149">
        <f>SUMIF($B$4:$B$153,2014,J$4:J$153)</f>
        <v>0.25886240949637251</v>
      </c>
      <c r="K165" s="149"/>
      <c r="L165" s="149">
        <f t="shared" ref="L165:AP165" si="250">SUMIF($B$4:$B$153,2014,L$4:L$153)</f>
        <v>47.215423531152268</v>
      </c>
      <c r="M165" s="149"/>
      <c r="N165" s="149">
        <f t="shared" si="250"/>
        <v>58.335953652746817</v>
      </c>
      <c r="O165" s="149"/>
      <c r="P165" s="149">
        <f t="shared" si="250"/>
        <v>49.85779346441722</v>
      </c>
      <c r="Q165" s="149"/>
      <c r="R165" s="149">
        <f t="shared" si="250"/>
        <v>26.832099452101957</v>
      </c>
      <c r="S165" s="149"/>
      <c r="T165" s="149">
        <f t="shared" si="250"/>
        <v>43.081933680479182</v>
      </c>
      <c r="U165" s="149"/>
      <c r="V165" s="149">
        <f t="shared" si="250"/>
        <v>2.5546700462889942</v>
      </c>
      <c r="W165" s="149"/>
      <c r="X165" s="149">
        <f t="shared" si="250"/>
        <v>6.473918356919083</v>
      </c>
      <c r="Y165" s="149"/>
      <c r="Z165" s="149">
        <f t="shared" si="250"/>
        <v>9.7321426878195769</v>
      </c>
      <c r="AA165" s="149"/>
      <c r="AB165" s="149">
        <f t="shared" si="250"/>
        <v>56.825198618503272</v>
      </c>
      <c r="AC165" s="149"/>
      <c r="AD165" s="149">
        <f t="shared" si="250"/>
        <v>1.6740336756899719</v>
      </c>
      <c r="AE165" s="149"/>
      <c r="AF165" s="149">
        <f t="shared" si="250"/>
        <v>3.5937401020995603</v>
      </c>
      <c r="AG165" s="149"/>
      <c r="AH165" s="149">
        <f t="shared" si="250"/>
        <v>364.28607195788675</v>
      </c>
      <c r="AI165" s="149"/>
      <c r="AJ165" s="149">
        <f t="shared" si="250"/>
        <v>39.89375923077872</v>
      </c>
      <c r="AK165" s="149"/>
      <c r="AL165" s="149">
        <f t="shared" si="250"/>
        <v>26.998014506873439</v>
      </c>
      <c r="AM165" s="149"/>
      <c r="AN165" s="149">
        <f t="shared" si="250"/>
        <v>3.405004351259592</v>
      </c>
      <c r="AO165" s="149"/>
      <c r="AP165" s="149">
        <f t="shared" si="250"/>
        <v>10.154550511293337</v>
      </c>
    </row>
    <row r="166" spans="1:42" s="98" customFormat="1" x14ac:dyDescent="0.3">
      <c r="A166" s="107"/>
      <c r="B166" s="99">
        <v>2015</v>
      </c>
      <c r="C166" s="107">
        <f>SUMIF($B$4:$B$153,2015,C$4:C$153)</f>
        <v>19234375146</v>
      </c>
      <c r="D166" s="107">
        <f>SUMIF($B$4:$B$153,2015,D$4:D$153)</f>
        <v>10635931106</v>
      </c>
      <c r="E166" s="107">
        <f t="shared" ref="E166:H166" si="251">SUMIF($B$4:$B$153,2015,E$4:E$153)</f>
        <v>87724004</v>
      </c>
      <c r="F166" s="107">
        <f t="shared" si="251"/>
        <v>124724018</v>
      </c>
      <c r="G166" s="107">
        <f t="shared" si="251"/>
        <v>12516155</v>
      </c>
      <c r="H166" s="107">
        <f t="shared" si="251"/>
        <v>27054242</v>
      </c>
      <c r="J166" s="149">
        <f>SUMIF($B$4:$B$153,2015,J$4:J$153)</f>
        <v>0.63722309991190484</v>
      </c>
      <c r="K166" s="149"/>
      <c r="L166" s="149">
        <f>SUMIF($B$4:$B$153,2015,L$4:L$153)</f>
        <v>0</v>
      </c>
      <c r="M166" s="149"/>
      <c r="N166" s="149">
        <f t="shared" ref="N166:AP166" si="252">SUMIF($B$4:$B$153,2015,N$4:N$153)</f>
        <v>51.536414299930591</v>
      </c>
      <c r="O166" s="149"/>
      <c r="P166" s="149">
        <f t="shared" si="252"/>
        <v>49.028427756392524</v>
      </c>
      <c r="Q166" s="149"/>
      <c r="R166" s="149">
        <f t="shared" si="252"/>
        <v>27.069198764908293</v>
      </c>
      <c r="S166" s="149"/>
      <c r="T166" s="149">
        <f t="shared" si="252"/>
        <v>40.454912974339877</v>
      </c>
      <c r="U166" s="149"/>
      <c r="V166" s="149">
        <f t="shared" si="252"/>
        <v>1.2277966717624262</v>
      </c>
      <c r="W166" s="149"/>
      <c r="X166" s="149">
        <f t="shared" si="252"/>
        <v>0</v>
      </c>
      <c r="Y166" s="149"/>
      <c r="Z166" s="149">
        <f t="shared" si="252"/>
        <v>2.5263914950464668</v>
      </c>
      <c r="AA166" s="149"/>
      <c r="AB166" s="149">
        <f t="shared" si="252"/>
        <v>47.495550036017988</v>
      </c>
      <c r="AC166" s="149"/>
      <c r="AD166" s="149">
        <f t="shared" si="252"/>
        <v>1.6383740702428815</v>
      </c>
      <c r="AE166" s="149"/>
      <c r="AF166" s="149">
        <f t="shared" si="252"/>
        <v>0</v>
      </c>
      <c r="AG166" s="149"/>
      <c r="AH166" s="149">
        <f t="shared" si="252"/>
        <v>325.847496622503</v>
      </c>
      <c r="AI166" s="149"/>
      <c r="AJ166" s="149">
        <f t="shared" si="252"/>
        <v>39.7993252237913</v>
      </c>
      <c r="AK166" s="149"/>
      <c r="AL166" s="149">
        <f t="shared" si="252"/>
        <v>3.1998065822787187</v>
      </c>
      <c r="AM166" s="149"/>
      <c r="AN166" s="149">
        <f t="shared" si="252"/>
        <v>2.7865436823884231</v>
      </c>
      <c r="AO166" s="149"/>
      <c r="AP166" s="149">
        <f t="shared" si="252"/>
        <v>9.7783067251730138</v>
      </c>
    </row>
    <row r="167" spans="1:42" s="98" customFormat="1" x14ac:dyDescent="0.3">
      <c r="A167" s="107"/>
      <c r="B167" s="99"/>
      <c r="U167" s="132"/>
      <c r="V167" s="114"/>
      <c r="X167" s="102"/>
      <c r="AB167" s="102"/>
      <c r="AD167" s="102"/>
      <c r="AE167" s="104"/>
      <c r="AF167" s="102"/>
      <c r="AI167" s="105"/>
      <c r="AJ167" s="106"/>
      <c r="AL167" s="102"/>
      <c r="AN167" s="102"/>
      <c r="AP167" s="102"/>
    </row>
    <row r="168" spans="1:42" s="98" customFormat="1" x14ac:dyDescent="0.3">
      <c r="A168" s="107"/>
      <c r="B168" s="99"/>
      <c r="U168" s="132"/>
      <c r="V168" s="114"/>
      <c r="X168" s="102"/>
      <c r="AB168" s="102"/>
      <c r="AD168" s="102"/>
      <c r="AE168" s="104"/>
      <c r="AF168" s="102"/>
      <c r="AI168" s="105"/>
      <c r="AJ168" s="106"/>
      <c r="AL168" s="102"/>
      <c r="AN168" s="102"/>
      <c r="AP168" s="102"/>
    </row>
    <row r="169" spans="1:42" s="98" customFormat="1" x14ac:dyDescent="0.3">
      <c r="A169" t="s">
        <v>445</v>
      </c>
      <c r="B169" s="99"/>
      <c r="U169" s="132"/>
      <c r="V169" s="114"/>
      <c r="X169" s="102"/>
      <c r="AB169" s="102"/>
      <c r="AD169" s="102"/>
      <c r="AE169" s="104"/>
      <c r="AF169" s="102"/>
      <c r="AI169" s="105"/>
      <c r="AJ169" s="106"/>
      <c r="AL169" s="102"/>
      <c r="AN169" s="102"/>
      <c r="AP169" s="102"/>
    </row>
    <row r="170" spans="1:42" s="98" customFormat="1" x14ac:dyDescent="0.3">
      <c r="A170" s="107"/>
      <c r="B170" s="99"/>
      <c r="C170" s="107"/>
      <c r="D170" s="107"/>
      <c r="U170" s="132"/>
      <c r="V170" s="114"/>
      <c r="X170" s="102"/>
      <c r="AB170" s="102"/>
      <c r="AD170" s="102"/>
      <c r="AE170" s="104"/>
      <c r="AF170" s="102"/>
      <c r="AI170" s="105"/>
      <c r="AJ170" s="106"/>
      <c r="AL170" s="102"/>
      <c r="AN170" s="102"/>
      <c r="AP170" s="102"/>
    </row>
    <row r="171" spans="1:42" s="98" customFormat="1" x14ac:dyDescent="0.3">
      <c r="A171" s="107"/>
      <c r="B171" s="99"/>
      <c r="C171" s="107"/>
      <c r="D171" s="107"/>
      <c r="U171" s="132"/>
      <c r="V171" s="114"/>
      <c r="X171" s="102"/>
      <c r="AB171" s="102"/>
      <c r="AD171" s="102"/>
      <c r="AE171" s="104"/>
      <c r="AF171" s="102"/>
      <c r="AI171" s="105"/>
      <c r="AJ171" s="106"/>
      <c r="AL171" s="102"/>
      <c r="AN171" s="102"/>
      <c r="AP171" s="102"/>
    </row>
    <row r="172" spans="1:42" s="98" customFormat="1" x14ac:dyDescent="0.3">
      <c r="A172" s="107"/>
      <c r="B172" s="99"/>
      <c r="C172" s="107"/>
      <c r="D172" s="107"/>
      <c r="U172" s="132"/>
      <c r="V172" s="114"/>
      <c r="X172" s="102"/>
      <c r="AB172" s="102"/>
      <c r="AD172" s="102"/>
      <c r="AE172" s="104"/>
      <c r="AF172" s="102"/>
      <c r="AI172" s="105"/>
      <c r="AJ172" s="106"/>
      <c r="AL172" s="102"/>
      <c r="AN172" s="102"/>
      <c r="AP172" s="102"/>
    </row>
    <row r="173" spans="1:42" s="98" customFormat="1" x14ac:dyDescent="0.3">
      <c r="A173" s="107"/>
      <c r="B173" s="99"/>
      <c r="C173" s="107"/>
      <c r="D173" s="107"/>
      <c r="U173" s="132"/>
      <c r="V173" s="114"/>
      <c r="X173" s="102"/>
      <c r="AB173" s="102"/>
      <c r="AD173" s="102"/>
      <c r="AE173" s="104"/>
      <c r="AF173" s="102"/>
      <c r="AI173" s="105"/>
      <c r="AJ173" s="106"/>
      <c r="AL173" s="102"/>
      <c r="AN173" s="102"/>
      <c r="AP173" s="102"/>
    </row>
    <row r="174" spans="1:42" s="98" customFormat="1" x14ac:dyDescent="0.3">
      <c r="A174" s="107"/>
      <c r="B174" s="99"/>
      <c r="C174" s="107"/>
      <c r="D174" s="107"/>
      <c r="U174" s="132"/>
      <c r="V174" s="114"/>
      <c r="X174" s="102"/>
      <c r="AB174" s="102"/>
      <c r="AD174" s="102"/>
      <c r="AE174" s="104"/>
      <c r="AF174" s="102"/>
      <c r="AI174" s="105"/>
      <c r="AJ174" s="106"/>
      <c r="AL174" s="102"/>
      <c r="AN174" s="102"/>
      <c r="AP174" s="102"/>
    </row>
    <row r="175" spans="1:42" s="98" customFormat="1" x14ac:dyDescent="0.3">
      <c r="A175" s="107"/>
      <c r="B175" s="99"/>
      <c r="C175" s="107"/>
      <c r="D175" s="107"/>
      <c r="U175" s="132"/>
      <c r="V175" s="114"/>
      <c r="X175" s="102"/>
      <c r="AB175" s="102"/>
      <c r="AD175" s="102"/>
      <c r="AE175" s="104"/>
      <c r="AF175" s="102"/>
      <c r="AI175" s="105"/>
      <c r="AJ175" s="106"/>
      <c r="AL175" s="102"/>
      <c r="AN175" s="102"/>
      <c r="AP175" s="102"/>
    </row>
    <row r="176" spans="1:42" s="98" customFormat="1" x14ac:dyDescent="0.3">
      <c r="A176" s="107"/>
      <c r="B176" s="99"/>
      <c r="C176" s="107"/>
      <c r="D176" s="107"/>
      <c r="U176" s="132"/>
      <c r="V176" s="114"/>
      <c r="X176" s="102"/>
      <c r="AB176" s="102"/>
      <c r="AD176" s="102"/>
      <c r="AE176" s="104"/>
      <c r="AF176" s="102"/>
      <c r="AI176" s="105"/>
      <c r="AJ176" s="106"/>
      <c r="AL176" s="102"/>
      <c r="AN176" s="102"/>
      <c r="AP176" s="102"/>
    </row>
    <row r="177" spans="1:42" s="98" customFormat="1" x14ac:dyDescent="0.3">
      <c r="A177" s="107"/>
      <c r="B177" s="99"/>
      <c r="C177" s="107"/>
      <c r="D177" s="107"/>
      <c r="U177" s="132"/>
      <c r="V177" s="114"/>
      <c r="X177" s="102"/>
      <c r="AB177" s="102"/>
      <c r="AD177" s="102"/>
      <c r="AE177" s="104"/>
      <c r="AF177" s="102"/>
      <c r="AI177" s="105"/>
      <c r="AJ177" s="106"/>
      <c r="AL177" s="102"/>
      <c r="AN177" s="102"/>
      <c r="AP177" s="102"/>
    </row>
    <row r="178" spans="1:42" s="98" customFormat="1" x14ac:dyDescent="0.3">
      <c r="A178" s="107"/>
      <c r="B178" s="99"/>
      <c r="C178" s="107"/>
      <c r="D178" s="107"/>
      <c r="U178" s="132"/>
      <c r="V178" s="114"/>
      <c r="X178" s="102"/>
      <c r="AB178" s="102"/>
      <c r="AD178" s="102"/>
      <c r="AE178" s="104"/>
      <c r="AF178" s="102"/>
      <c r="AI178" s="105"/>
      <c r="AJ178" s="106"/>
      <c r="AL178" s="102"/>
      <c r="AN178" s="102"/>
      <c r="AP178" s="102"/>
    </row>
    <row r="179" spans="1:42" s="98" customFormat="1" x14ac:dyDescent="0.3">
      <c r="A179" s="107"/>
      <c r="B179" s="99"/>
      <c r="C179" s="107"/>
      <c r="D179" s="107"/>
      <c r="U179" s="132"/>
      <c r="V179" s="114"/>
      <c r="X179" s="102"/>
      <c r="AB179" s="102"/>
      <c r="AD179" s="102"/>
      <c r="AE179" s="104"/>
      <c r="AF179" s="102"/>
      <c r="AI179" s="105"/>
      <c r="AJ179" s="106"/>
      <c r="AL179" s="102"/>
      <c r="AN179" s="102"/>
      <c r="AP179" s="102"/>
    </row>
    <row r="180" spans="1:42" s="98" customFormat="1" x14ac:dyDescent="0.3">
      <c r="A180" s="107"/>
      <c r="B180" s="99"/>
      <c r="C180" s="107"/>
      <c r="D180" s="107"/>
      <c r="U180" s="132"/>
      <c r="V180" s="114"/>
      <c r="X180" s="102"/>
      <c r="AB180" s="102"/>
      <c r="AD180" s="102"/>
      <c r="AE180" s="104"/>
      <c r="AF180" s="102"/>
      <c r="AI180" s="105"/>
      <c r="AJ180" s="106"/>
      <c r="AL180" s="102"/>
      <c r="AN180" s="102"/>
      <c r="AP180" s="102"/>
    </row>
    <row r="181" spans="1:42" s="98" customFormat="1" x14ac:dyDescent="0.3">
      <c r="A181" s="107"/>
      <c r="B181" s="99"/>
      <c r="C181" s="107"/>
      <c r="D181" s="107"/>
      <c r="U181" s="132"/>
      <c r="V181" s="114"/>
      <c r="X181" s="102"/>
      <c r="AB181" s="102"/>
      <c r="AD181" s="102"/>
      <c r="AE181" s="104"/>
      <c r="AF181" s="102"/>
      <c r="AI181" s="105"/>
      <c r="AJ181" s="106"/>
      <c r="AL181" s="102"/>
      <c r="AN181" s="102"/>
      <c r="AP181" s="102"/>
    </row>
    <row r="182" spans="1:42" s="98" customFormat="1" x14ac:dyDescent="0.3">
      <c r="A182" s="107"/>
      <c r="B182" s="99"/>
      <c r="C182" s="107"/>
      <c r="D182" s="107"/>
      <c r="U182" s="132"/>
      <c r="V182" s="114"/>
      <c r="X182" s="102"/>
      <c r="AB182" s="102"/>
      <c r="AD182" s="102"/>
      <c r="AE182" s="104"/>
      <c r="AF182" s="102"/>
      <c r="AI182" s="105"/>
      <c r="AJ182" s="106"/>
      <c r="AL182" s="102"/>
      <c r="AN182" s="102"/>
      <c r="AP182" s="102"/>
    </row>
    <row r="183" spans="1:42" s="98" customFormat="1" x14ac:dyDescent="0.3">
      <c r="A183" s="107"/>
      <c r="B183" s="99"/>
      <c r="C183" s="107"/>
      <c r="D183" s="107"/>
      <c r="U183" s="132"/>
      <c r="V183" s="114"/>
      <c r="X183" s="102"/>
      <c r="AB183" s="102"/>
      <c r="AD183" s="102"/>
      <c r="AE183" s="104"/>
      <c r="AF183" s="102"/>
      <c r="AI183" s="105"/>
      <c r="AJ183" s="106"/>
      <c r="AL183" s="102"/>
      <c r="AN183" s="102"/>
      <c r="AP183" s="102"/>
    </row>
    <row r="184" spans="1:42" s="98" customFormat="1" x14ac:dyDescent="0.3">
      <c r="A184" s="107"/>
      <c r="B184" s="99"/>
      <c r="C184" s="107"/>
      <c r="D184" s="107"/>
      <c r="U184" s="132"/>
      <c r="V184" s="114"/>
      <c r="X184" s="102"/>
      <c r="AB184" s="102"/>
      <c r="AD184" s="102"/>
      <c r="AE184" s="104"/>
      <c r="AF184" s="102"/>
      <c r="AI184" s="105"/>
      <c r="AJ184" s="106"/>
      <c r="AL184" s="102"/>
      <c r="AN184" s="102"/>
      <c r="AP184" s="102"/>
    </row>
    <row r="185" spans="1:42" s="98" customFormat="1" x14ac:dyDescent="0.3">
      <c r="A185" s="107"/>
      <c r="B185" s="99"/>
      <c r="C185" s="107"/>
      <c r="D185" s="107"/>
      <c r="U185" s="132"/>
      <c r="V185" s="114"/>
      <c r="X185" s="102"/>
      <c r="AB185" s="102"/>
      <c r="AD185" s="102"/>
      <c r="AE185" s="104"/>
      <c r="AF185" s="102"/>
      <c r="AI185" s="105"/>
      <c r="AJ185" s="106"/>
      <c r="AL185" s="102"/>
      <c r="AN185" s="102"/>
      <c r="AP185" s="102"/>
    </row>
    <row r="186" spans="1:42" s="98" customFormat="1" x14ac:dyDescent="0.3">
      <c r="A186" s="107"/>
      <c r="B186" s="99"/>
      <c r="C186" s="107"/>
      <c r="D186" s="107"/>
      <c r="U186" s="132"/>
      <c r="V186" s="114"/>
      <c r="X186" s="102"/>
      <c r="AB186" s="102"/>
      <c r="AD186" s="102"/>
      <c r="AE186" s="104"/>
      <c r="AF186" s="102"/>
      <c r="AI186" s="105"/>
      <c r="AJ186" s="106"/>
      <c r="AL186" s="102"/>
      <c r="AN186" s="102"/>
      <c r="AP186" s="102"/>
    </row>
    <row r="187" spans="1:42" s="98" customFormat="1" x14ac:dyDescent="0.3">
      <c r="A187" s="107"/>
      <c r="B187" s="99"/>
      <c r="C187" s="107"/>
      <c r="D187" s="107"/>
      <c r="U187" s="132"/>
      <c r="V187" s="114"/>
      <c r="X187" s="102"/>
      <c r="AB187" s="102"/>
      <c r="AD187" s="102"/>
      <c r="AE187" s="104"/>
      <c r="AF187" s="102"/>
      <c r="AI187" s="105"/>
      <c r="AJ187" s="106"/>
      <c r="AL187" s="102"/>
      <c r="AN187" s="102"/>
      <c r="AP187" s="102"/>
    </row>
    <row r="188" spans="1:42" s="98" customFormat="1" x14ac:dyDescent="0.3">
      <c r="A188" s="107"/>
      <c r="B188" s="99"/>
      <c r="C188" s="107"/>
      <c r="D188" s="107"/>
      <c r="U188" s="132"/>
      <c r="V188" s="114"/>
      <c r="X188" s="102"/>
      <c r="AB188" s="102"/>
      <c r="AD188" s="102"/>
      <c r="AE188" s="104"/>
      <c r="AF188" s="102"/>
      <c r="AI188" s="105"/>
      <c r="AJ188" s="106"/>
      <c r="AL188" s="102"/>
      <c r="AN188" s="102"/>
      <c r="AP188" s="102"/>
    </row>
    <row r="189" spans="1:42" s="98" customFormat="1" x14ac:dyDescent="0.3">
      <c r="A189" s="107"/>
      <c r="B189" s="99"/>
      <c r="C189" s="107"/>
      <c r="D189" s="107"/>
      <c r="U189" s="132"/>
      <c r="V189" s="114"/>
      <c r="X189" s="102"/>
      <c r="AB189" s="102"/>
      <c r="AD189" s="102"/>
      <c r="AE189" s="104"/>
      <c r="AF189" s="102"/>
      <c r="AI189" s="105"/>
      <c r="AJ189" s="106"/>
      <c r="AL189" s="102"/>
      <c r="AN189" s="102"/>
      <c r="AP189" s="102"/>
    </row>
    <row r="190" spans="1:42" s="98" customFormat="1" x14ac:dyDescent="0.3">
      <c r="A190" s="107"/>
      <c r="B190" s="99"/>
      <c r="C190" s="107"/>
      <c r="D190" s="107"/>
      <c r="U190" s="132"/>
      <c r="V190" s="114"/>
      <c r="X190" s="102"/>
      <c r="AB190" s="102"/>
      <c r="AD190" s="102"/>
      <c r="AE190" s="104"/>
      <c r="AF190" s="102"/>
      <c r="AI190" s="105"/>
      <c r="AJ190" s="106"/>
      <c r="AL190" s="102"/>
      <c r="AN190" s="102"/>
      <c r="AP190" s="102"/>
    </row>
    <row r="191" spans="1:42" s="98" customFormat="1" x14ac:dyDescent="0.3">
      <c r="A191" s="107"/>
      <c r="B191" s="99"/>
      <c r="C191" s="107"/>
      <c r="D191" s="107"/>
      <c r="U191" s="132"/>
      <c r="V191" s="114"/>
      <c r="X191" s="102"/>
      <c r="AB191" s="102"/>
      <c r="AD191" s="102"/>
      <c r="AE191" s="104"/>
      <c r="AF191" s="102"/>
      <c r="AI191" s="105"/>
      <c r="AJ191" s="106"/>
      <c r="AL191" s="102"/>
      <c r="AN191" s="102"/>
      <c r="AP191" s="102"/>
    </row>
    <row r="192" spans="1:42" s="98" customFormat="1" x14ac:dyDescent="0.3">
      <c r="A192" s="107"/>
      <c r="B192" s="99"/>
      <c r="C192" s="107"/>
      <c r="D192" s="107"/>
      <c r="U192" s="132"/>
      <c r="V192" s="114"/>
      <c r="X192" s="102"/>
      <c r="AB192" s="102"/>
      <c r="AD192" s="102"/>
      <c r="AE192" s="104"/>
      <c r="AF192" s="102"/>
      <c r="AI192" s="105"/>
      <c r="AJ192" s="106"/>
      <c r="AL192" s="102"/>
      <c r="AN192" s="102"/>
      <c r="AP192" s="102"/>
    </row>
    <row r="193" spans="1:42" s="98" customFormat="1" x14ac:dyDescent="0.3">
      <c r="A193" s="107"/>
      <c r="B193" s="99"/>
      <c r="C193" s="107"/>
      <c r="D193" s="107"/>
      <c r="U193" s="132"/>
      <c r="V193" s="114"/>
      <c r="X193" s="102"/>
      <c r="AB193" s="102"/>
      <c r="AD193" s="102"/>
      <c r="AE193" s="104"/>
      <c r="AF193" s="102"/>
      <c r="AI193" s="105"/>
      <c r="AJ193" s="106"/>
      <c r="AL193" s="102"/>
      <c r="AN193" s="102"/>
      <c r="AP193" s="102"/>
    </row>
    <row r="194" spans="1:42" s="98" customFormat="1" x14ac:dyDescent="0.3">
      <c r="A194" s="107"/>
      <c r="B194" s="99"/>
      <c r="C194" s="107"/>
      <c r="D194" s="107"/>
      <c r="U194" s="132"/>
      <c r="V194" s="114"/>
      <c r="X194" s="102"/>
      <c r="AB194" s="102"/>
      <c r="AD194" s="102"/>
      <c r="AE194" s="104"/>
      <c r="AF194" s="102"/>
      <c r="AI194" s="105"/>
      <c r="AJ194" s="106"/>
      <c r="AL194" s="102"/>
      <c r="AN194" s="102"/>
      <c r="AP194" s="102"/>
    </row>
    <row r="195" spans="1:42" s="98" customFormat="1" x14ac:dyDescent="0.3">
      <c r="A195" s="107"/>
      <c r="B195" s="99"/>
      <c r="C195" s="107"/>
      <c r="D195" s="107"/>
      <c r="U195" s="132"/>
      <c r="V195" s="114"/>
      <c r="X195" s="102"/>
      <c r="AB195" s="102"/>
      <c r="AD195" s="102"/>
      <c r="AE195" s="104"/>
      <c r="AF195" s="102"/>
      <c r="AI195" s="105"/>
      <c r="AJ195" s="106"/>
      <c r="AL195" s="102"/>
      <c r="AN195" s="102"/>
      <c r="AP195" s="102"/>
    </row>
    <row r="196" spans="1:42" s="98" customFormat="1" x14ac:dyDescent="0.3">
      <c r="A196" s="107"/>
      <c r="B196" s="99"/>
      <c r="C196" s="107"/>
      <c r="D196" s="107"/>
      <c r="U196" s="132"/>
      <c r="V196" s="114"/>
      <c r="X196" s="102"/>
      <c r="AB196" s="102"/>
      <c r="AD196" s="102"/>
      <c r="AE196" s="104"/>
      <c r="AF196" s="102"/>
      <c r="AI196" s="105"/>
      <c r="AJ196" s="106"/>
      <c r="AL196" s="102"/>
      <c r="AN196" s="102"/>
      <c r="AP196" s="102"/>
    </row>
    <row r="197" spans="1:42" s="98" customFormat="1" x14ac:dyDescent="0.3">
      <c r="A197" s="107"/>
      <c r="B197" s="99"/>
      <c r="C197" s="107"/>
      <c r="D197" s="107"/>
      <c r="U197" s="132"/>
      <c r="V197" s="114"/>
      <c r="X197" s="102"/>
      <c r="AB197" s="102"/>
      <c r="AD197" s="102"/>
      <c r="AE197" s="104"/>
      <c r="AF197" s="102"/>
      <c r="AI197" s="105"/>
      <c r="AJ197" s="106"/>
      <c r="AL197" s="102"/>
      <c r="AN197" s="102"/>
      <c r="AP197" s="102"/>
    </row>
    <row r="198" spans="1:42" s="98" customFormat="1" x14ac:dyDescent="0.3">
      <c r="A198" s="107"/>
      <c r="B198" s="99"/>
      <c r="C198" s="107"/>
      <c r="D198" s="107"/>
      <c r="U198" s="132"/>
      <c r="V198" s="114"/>
      <c r="X198" s="102"/>
      <c r="AB198" s="102"/>
      <c r="AD198" s="102"/>
      <c r="AE198" s="104"/>
      <c r="AF198" s="102"/>
      <c r="AI198" s="105"/>
      <c r="AJ198" s="106"/>
      <c r="AL198" s="102"/>
      <c r="AN198" s="102"/>
      <c r="AP198" s="102"/>
    </row>
    <row r="199" spans="1:42" s="98" customFormat="1" x14ac:dyDescent="0.3">
      <c r="A199" s="107"/>
      <c r="B199" s="99"/>
      <c r="C199" s="107"/>
      <c r="D199" s="107"/>
      <c r="U199" s="132"/>
      <c r="V199" s="114"/>
      <c r="X199" s="102"/>
      <c r="AB199" s="102"/>
      <c r="AD199" s="102"/>
      <c r="AE199" s="104"/>
      <c r="AF199" s="102"/>
      <c r="AI199" s="105"/>
      <c r="AJ199" s="106"/>
      <c r="AL199" s="102"/>
      <c r="AN199" s="102"/>
      <c r="AP199" s="102"/>
    </row>
    <row r="200" spans="1:42" s="98" customFormat="1" x14ac:dyDescent="0.3">
      <c r="A200" s="107"/>
      <c r="B200" s="99"/>
      <c r="C200" s="107"/>
      <c r="D200" s="107"/>
      <c r="U200" s="132"/>
      <c r="V200" s="114"/>
      <c r="X200" s="102"/>
      <c r="AB200" s="102"/>
      <c r="AD200" s="102"/>
      <c r="AE200" s="104"/>
      <c r="AF200" s="102"/>
      <c r="AI200" s="105"/>
      <c r="AJ200" s="106"/>
      <c r="AL200" s="102"/>
      <c r="AN200" s="102"/>
      <c r="AP200" s="102"/>
    </row>
    <row r="201" spans="1:42" s="98" customFormat="1" x14ac:dyDescent="0.3">
      <c r="A201" s="107"/>
      <c r="B201" s="99"/>
      <c r="C201" s="107"/>
      <c r="D201" s="107"/>
      <c r="U201" s="132"/>
      <c r="V201" s="114"/>
      <c r="X201" s="102"/>
      <c r="AB201" s="102"/>
      <c r="AD201" s="102"/>
      <c r="AE201" s="104"/>
      <c r="AF201" s="102"/>
      <c r="AI201" s="105"/>
      <c r="AJ201" s="106"/>
      <c r="AL201" s="102"/>
      <c r="AN201" s="102"/>
      <c r="AP201" s="102"/>
    </row>
    <row r="202" spans="1:42" s="98" customFormat="1" x14ac:dyDescent="0.3">
      <c r="A202" s="107"/>
      <c r="B202" s="99"/>
      <c r="C202" s="107"/>
      <c r="D202" s="107"/>
      <c r="U202" s="132"/>
      <c r="V202" s="114"/>
      <c r="X202" s="102"/>
      <c r="AB202" s="102"/>
      <c r="AD202" s="102"/>
      <c r="AE202" s="104"/>
      <c r="AF202" s="102"/>
      <c r="AI202" s="105"/>
      <c r="AJ202" s="106"/>
      <c r="AL202" s="102"/>
      <c r="AN202" s="102"/>
      <c r="AP202" s="102"/>
    </row>
    <row r="203" spans="1:42" s="98" customFormat="1" x14ac:dyDescent="0.3">
      <c r="A203" s="107"/>
      <c r="B203" s="99"/>
      <c r="C203" s="107"/>
      <c r="D203" s="107"/>
      <c r="U203" s="132"/>
      <c r="V203" s="114"/>
      <c r="X203" s="102"/>
      <c r="AB203" s="102"/>
      <c r="AD203" s="102"/>
      <c r="AE203" s="104"/>
      <c r="AF203" s="102"/>
      <c r="AI203" s="105"/>
      <c r="AJ203" s="106"/>
      <c r="AL203" s="102"/>
      <c r="AN203" s="102"/>
      <c r="AP203" s="102"/>
    </row>
    <row r="204" spans="1:42" s="98" customFormat="1" x14ac:dyDescent="0.3">
      <c r="A204" s="107"/>
      <c r="B204" s="99"/>
      <c r="C204" s="107"/>
      <c r="D204" s="107"/>
      <c r="U204" s="132"/>
      <c r="V204" s="114"/>
      <c r="X204" s="102"/>
      <c r="AB204" s="102"/>
      <c r="AD204" s="102"/>
      <c r="AE204" s="104"/>
      <c r="AF204" s="102"/>
      <c r="AI204" s="105"/>
      <c r="AJ204" s="106"/>
      <c r="AL204" s="102"/>
      <c r="AN204" s="102"/>
      <c r="AP204" s="102"/>
    </row>
    <row r="205" spans="1:42" s="98" customFormat="1" x14ac:dyDescent="0.3">
      <c r="A205" s="107"/>
      <c r="B205" s="99"/>
      <c r="C205" s="107"/>
      <c r="D205" s="107"/>
      <c r="U205" s="132"/>
      <c r="V205" s="114"/>
      <c r="X205" s="102"/>
      <c r="AB205" s="102"/>
      <c r="AD205" s="102"/>
      <c r="AE205" s="104"/>
      <c r="AF205" s="102"/>
      <c r="AI205" s="105"/>
      <c r="AJ205" s="106"/>
      <c r="AL205" s="102"/>
      <c r="AN205" s="102"/>
      <c r="AP205" s="102"/>
    </row>
    <row r="206" spans="1:42" s="98" customFormat="1" x14ac:dyDescent="0.3">
      <c r="A206" s="107"/>
      <c r="B206" s="99"/>
      <c r="C206" s="107"/>
      <c r="D206" s="107"/>
      <c r="U206" s="132"/>
      <c r="V206" s="114"/>
      <c r="X206" s="102"/>
      <c r="AB206" s="102"/>
      <c r="AD206" s="102"/>
      <c r="AE206" s="104"/>
      <c r="AF206" s="102"/>
      <c r="AI206" s="105"/>
      <c r="AJ206" s="106"/>
      <c r="AL206" s="102"/>
      <c r="AN206" s="102"/>
      <c r="AP206" s="102"/>
    </row>
    <row r="207" spans="1:42" s="98" customFormat="1" x14ac:dyDescent="0.3">
      <c r="A207" s="107"/>
      <c r="B207" s="99"/>
      <c r="C207" s="107"/>
      <c r="D207" s="107"/>
      <c r="U207" s="132"/>
      <c r="V207" s="114"/>
      <c r="X207" s="102"/>
      <c r="AB207" s="102"/>
      <c r="AD207" s="102"/>
      <c r="AE207" s="104"/>
      <c r="AF207" s="102"/>
      <c r="AI207" s="105"/>
      <c r="AJ207" s="106"/>
      <c r="AL207" s="102"/>
      <c r="AN207" s="102"/>
      <c r="AP207" s="102"/>
    </row>
    <row r="208" spans="1:42" s="98" customFormat="1" x14ac:dyDescent="0.3">
      <c r="A208" s="107"/>
      <c r="B208" s="99"/>
      <c r="C208" s="107"/>
      <c r="D208" s="107"/>
      <c r="U208" s="132"/>
      <c r="V208" s="114"/>
      <c r="X208" s="102"/>
      <c r="AB208" s="102"/>
      <c r="AD208" s="102"/>
      <c r="AE208" s="104"/>
      <c r="AF208" s="102"/>
      <c r="AI208" s="105"/>
      <c r="AJ208" s="106"/>
      <c r="AL208" s="102"/>
      <c r="AN208" s="102"/>
      <c r="AP208" s="102"/>
    </row>
    <row r="209" spans="1:42" s="98" customFormat="1" x14ac:dyDescent="0.3">
      <c r="A209" s="107"/>
      <c r="B209" s="99"/>
      <c r="C209" s="107"/>
      <c r="D209" s="107"/>
      <c r="U209" s="132"/>
      <c r="V209" s="114"/>
      <c r="X209" s="102"/>
      <c r="AB209" s="102"/>
      <c r="AD209" s="102"/>
      <c r="AE209" s="104"/>
      <c r="AF209" s="102"/>
      <c r="AI209" s="105"/>
      <c r="AJ209" s="106"/>
      <c r="AL209" s="102"/>
      <c r="AN209" s="102"/>
      <c r="AP209" s="102"/>
    </row>
    <row r="210" spans="1:42" s="98" customFormat="1" x14ac:dyDescent="0.3">
      <c r="A210" s="107"/>
      <c r="B210" s="99"/>
      <c r="C210" s="107"/>
      <c r="D210" s="107"/>
      <c r="U210" s="132"/>
      <c r="V210" s="114"/>
      <c r="X210" s="102"/>
      <c r="AB210" s="102"/>
      <c r="AD210" s="102"/>
      <c r="AE210" s="104"/>
      <c r="AF210" s="102"/>
      <c r="AI210" s="105"/>
      <c r="AJ210" s="106"/>
      <c r="AL210" s="102"/>
      <c r="AN210" s="102"/>
      <c r="AP210" s="102"/>
    </row>
    <row r="211" spans="1:42" s="98" customFormat="1" x14ac:dyDescent="0.3">
      <c r="A211" s="107"/>
      <c r="B211" s="99"/>
      <c r="C211" s="107"/>
      <c r="D211" s="107"/>
      <c r="U211" s="132"/>
      <c r="V211" s="114"/>
      <c r="X211" s="102"/>
      <c r="AB211" s="102"/>
      <c r="AD211" s="102"/>
      <c r="AE211" s="104"/>
      <c r="AF211" s="102"/>
      <c r="AI211" s="105"/>
      <c r="AJ211" s="106"/>
      <c r="AL211" s="102"/>
      <c r="AN211" s="102"/>
      <c r="AP211" s="102"/>
    </row>
    <row r="212" spans="1:42" s="98" customFormat="1" x14ac:dyDescent="0.3">
      <c r="A212" s="107"/>
      <c r="B212" s="99"/>
      <c r="C212" s="107"/>
      <c r="D212" s="107"/>
      <c r="U212" s="132"/>
      <c r="V212" s="114"/>
      <c r="X212" s="102"/>
      <c r="AB212" s="102"/>
      <c r="AD212" s="102"/>
      <c r="AE212" s="104"/>
      <c r="AF212" s="102"/>
      <c r="AI212" s="105"/>
      <c r="AJ212" s="106"/>
      <c r="AL212" s="102"/>
      <c r="AN212" s="102"/>
      <c r="AP212" s="102"/>
    </row>
    <row r="213" spans="1:42" s="98" customFormat="1" x14ac:dyDescent="0.3">
      <c r="A213" s="107"/>
      <c r="B213" s="99"/>
      <c r="C213" s="107"/>
      <c r="D213" s="107"/>
      <c r="U213" s="132"/>
      <c r="V213" s="114"/>
      <c r="X213" s="102"/>
      <c r="AB213" s="102"/>
      <c r="AD213" s="102"/>
      <c r="AE213" s="104"/>
      <c r="AF213" s="102"/>
      <c r="AI213" s="105"/>
      <c r="AJ213" s="106"/>
      <c r="AL213" s="102"/>
      <c r="AN213" s="102"/>
      <c r="AP213" s="102"/>
    </row>
    <row r="214" spans="1:42" s="98" customFormat="1" x14ac:dyDescent="0.3">
      <c r="A214" s="107"/>
      <c r="B214" s="99"/>
      <c r="C214" s="107"/>
      <c r="D214" s="107"/>
      <c r="U214" s="132"/>
      <c r="V214" s="114"/>
      <c r="X214" s="102"/>
      <c r="AB214" s="102"/>
      <c r="AD214" s="102"/>
      <c r="AE214" s="104"/>
      <c r="AF214" s="102"/>
      <c r="AI214" s="105"/>
      <c r="AJ214" s="106"/>
      <c r="AL214" s="102"/>
      <c r="AN214" s="102"/>
      <c r="AP214" s="102"/>
    </row>
    <row r="215" spans="1:42" s="98" customFormat="1" x14ac:dyDescent="0.3">
      <c r="A215" s="107"/>
      <c r="B215" s="99"/>
      <c r="C215" s="107"/>
      <c r="D215" s="107"/>
      <c r="U215" s="132"/>
      <c r="V215" s="114"/>
      <c r="X215" s="102"/>
      <c r="AB215" s="102"/>
      <c r="AD215" s="102"/>
      <c r="AE215" s="104"/>
      <c r="AF215" s="102"/>
      <c r="AI215" s="105"/>
      <c r="AJ215" s="106"/>
      <c r="AL215" s="102"/>
      <c r="AN215" s="102"/>
      <c r="AP215" s="102"/>
    </row>
    <row r="216" spans="1:42" s="98" customFormat="1" x14ac:dyDescent="0.3">
      <c r="A216" s="107"/>
      <c r="B216" s="99"/>
      <c r="C216" s="107"/>
      <c r="D216" s="107"/>
      <c r="U216" s="132"/>
      <c r="V216" s="114"/>
      <c r="X216" s="102"/>
      <c r="AB216" s="102"/>
      <c r="AD216" s="102"/>
      <c r="AE216" s="104"/>
      <c r="AF216" s="102"/>
      <c r="AI216" s="105"/>
      <c r="AJ216" s="106"/>
      <c r="AL216" s="102"/>
      <c r="AN216" s="102"/>
      <c r="AP216" s="102"/>
    </row>
    <row r="217" spans="1:42" s="98" customFormat="1" x14ac:dyDescent="0.3">
      <c r="A217" s="107"/>
      <c r="B217" s="99"/>
      <c r="C217" s="107"/>
      <c r="D217" s="107"/>
      <c r="U217" s="132"/>
      <c r="V217" s="114"/>
      <c r="X217" s="102"/>
      <c r="AB217" s="102"/>
      <c r="AD217" s="102"/>
      <c r="AE217" s="104"/>
      <c r="AF217" s="102"/>
      <c r="AI217" s="105"/>
      <c r="AJ217" s="106"/>
      <c r="AL217" s="102"/>
      <c r="AN217" s="102"/>
      <c r="AP217" s="102"/>
    </row>
    <row r="218" spans="1:42" s="98" customFormat="1" x14ac:dyDescent="0.3">
      <c r="A218" s="107"/>
      <c r="B218" s="99"/>
      <c r="C218" s="107"/>
      <c r="D218" s="107"/>
      <c r="U218" s="132"/>
      <c r="V218" s="114"/>
      <c r="X218" s="102"/>
      <c r="AB218" s="102"/>
      <c r="AD218" s="102"/>
      <c r="AE218" s="104"/>
      <c r="AF218" s="102"/>
      <c r="AI218" s="105"/>
      <c r="AJ218" s="106"/>
      <c r="AL218" s="102"/>
      <c r="AN218" s="102"/>
      <c r="AP218" s="102"/>
    </row>
    <row r="219" spans="1:42" s="98" customFormat="1" x14ac:dyDescent="0.3">
      <c r="A219" s="107"/>
      <c r="B219" s="99"/>
      <c r="C219" s="107"/>
      <c r="D219" s="107"/>
      <c r="U219" s="132"/>
      <c r="V219" s="114"/>
      <c r="X219" s="102"/>
      <c r="AB219" s="102"/>
      <c r="AD219" s="102"/>
      <c r="AE219" s="104"/>
      <c r="AF219" s="102"/>
      <c r="AI219" s="105"/>
      <c r="AJ219" s="106"/>
      <c r="AL219" s="102"/>
      <c r="AN219" s="102"/>
      <c r="AP219" s="102"/>
    </row>
    <row r="220" spans="1:42" s="98" customFormat="1" x14ac:dyDescent="0.3">
      <c r="A220" s="107"/>
      <c r="B220" s="99"/>
      <c r="C220" s="107"/>
      <c r="D220" s="107"/>
      <c r="U220" s="132"/>
      <c r="V220" s="114"/>
      <c r="X220" s="102"/>
      <c r="AB220" s="102"/>
      <c r="AD220" s="102"/>
      <c r="AE220" s="104"/>
      <c r="AF220" s="102"/>
      <c r="AI220" s="105"/>
      <c r="AJ220" s="106"/>
      <c r="AL220" s="102"/>
      <c r="AN220" s="102"/>
      <c r="AP220" s="102"/>
    </row>
    <row r="221" spans="1:42" s="98" customFormat="1" x14ac:dyDescent="0.3">
      <c r="A221" s="107"/>
      <c r="B221" s="99"/>
      <c r="C221" s="107"/>
      <c r="D221" s="107"/>
      <c r="U221" s="132"/>
      <c r="V221" s="114"/>
      <c r="X221" s="102"/>
      <c r="AB221" s="102"/>
      <c r="AD221" s="102"/>
      <c r="AE221" s="104"/>
      <c r="AF221" s="102"/>
      <c r="AI221" s="105"/>
      <c r="AJ221" s="106"/>
      <c r="AL221" s="102"/>
      <c r="AN221" s="102"/>
      <c r="AP221" s="102"/>
    </row>
    <row r="222" spans="1:42" s="98" customFormat="1" x14ac:dyDescent="0.3">
      <c r="A222" s="107"/>
      <c r="B222" s="99"/>
      <c r="C222" s="107"/>
      <c r="D222" s="107"/>
      <c r="U222" s="132"/>
      <c r="V222" s="114"/>
      <c r="X222" s="102"/>
      <c r="AB222" s="102"/>
      <c r="AD222" s="102"/>
      <c r="AE222" s="104"/>
      <c r="AF222" s="102"/>
      <c r="AI222" s="105"/>
      <c r="AJ222" s="106"/>
      <c r="AL222" s="102"/>
      <c r="AN222" s="102"/>
      <c r="AP222" s="102"/>
    </row>
    <row r="223" spans="1:42" s="98" customFormat="1" x14ac:dyDescent="0.3">
      <c r="A223" s="107"/>
      <c r="B223" s="99"/>
      <c r="C223" s="107"/>
      <c r="D223" s="107"/>
      <c r="U223" s="132"/>
      <c r="V223" s="114"/>
      <c r="X223" s="102"/>
      <c r="AB223" s="102"/>
      <c r="AD223" s="102"/>
      <c r="AE223" s="104"/>
      <c r="AF223" s="102"/>
      <c r="AI223" s="105"/>
      <c r="AJ223" s="106"/>
      <c r="AL223" s="102"/>
      <c r="AN223" s="102"/>
      <c r="AP223" s="102"/>
    </row>
    <row r="224" spans="1:42" s="98" customFormat="1" x14ac:dyDescent="0.3">
      <c r="A224" s="107"/>
      <c r="B224" s="99"/>
      <c r="C224" s="107"/>
      <c r="D224" s="107"/>
      <c r="U224" s="132"/>
      <c r="V224" s="114"/>
      <c r="X224" s="102"/>
      <c r="AB224" s="102"/>
      <c r="AD224" s="102"/>
      <c r="AE224" s="104"/>
      <c r="AF224" s="102"/>
      <c r="AI224" s="105"/>
      <c r="AJ224" s="106"/>
      <c r="AL224" s="102"/>
      <c r="AN224" s="102"/>
      <c r="AP224" s="102"/>
    </row>
    <row r="225" spans="1:42" s="98" customFormat="1" x14ac:dyDescent="0.3">
      <c r="A225" s="107"/>
      <c r="B225" s="99"/>
      <c r="C225" s="107"/>
      <c r="D225" s="107"/>
      <c r="U225" s="132"/>
      <c r="V225" s="114"/>
      <c r="X225" s="102"/>
      <c r="AB225" s="102"/>
      <c r="AD225" s="102"/>
      <c r="AE225" s="104"/>
      <c r="AF225" s="102"/>
      <c r="AI225" s="105"/>
      <c r="AJ225" s="106"/>
      <c r="AL225" s="102"/>
      <c r="AN225" s="102"/>
      <c r="AP225" s="102"/>
    </row>
    <row r="226" spans="1:42" s="98" customFormat="1" x14ac:dyDescent="0.3">
      <c r="A226" s="107"/>
      <c r="B226" s="99"/>
      <c r="C226" s="107"/>
      <c r="D226" s="107"/>
      <c r="U226" s="132"/>
      <c r="V226" s="114"/>
      <c r="X226" s="102"/>
      <c r="AB226" s="102"/>
      <c r="AD226" s="102"/>
      <c r="AE226" s="104"/>
      <c r="AF226" s="102"/>
      <c r="AI226" s="105"/>
      <c r="AJ226" s="106"/>
      <c r="AL226" s="102"/>
      <c r="AN226" s="102"/>
      <c r="AP226" s="102"/>
    </row>
    <row r="227" spans="1:42" s="98" customFormat="1" x14ac:dyDescent="0.3">
      <c r="A227" s="107"/>
      <c r="B227" s="99"/>
      <c r="C227" s="107"/>
      <c r="D227" s="107"/>
      <c r="U227" s="132"/>
      <c r="V227" s="114"/>
      <c r="X227" s="102"/>
      <c r="AB227" s="102"/>
      <c r="AD227" s="102"/>
      <c r="AE227" s="104"/>
      <c r="AF227" s="102"/>
      <c r="AI227" s="105"/>
      <c r="AJ227" s="106"/>
      <c r="AL227" s="102"/>
      <c r="AN227" s="102"/>
      <c r="AP227" s="102"/>
    </row>
    <row r="228" spans="1:42" s="98" customFormat="1" x14ac:dyDescent="0.3">
      <c r="A228" s="107"/>
      <c r="B228" s="99"/>
      <c r="C228" s="107"/>
      <c r="D228" s="107"/>
      <c r="U228" s="132"/>
      <c r="V228" s="114"/>
      <c r="X228" s="102"/>
      <c r="AB228" s="102"/>
      <c r="AD228" s="102"/>
      <c r="AE228" s="104"/>
      <c r="AF228" s="102"/>
      <c r="AI228" s="105"/>
      <c r="AJ228" s="106"/>
      <c r="AL228" s="102"/>
      <c r="AN228" s="102"/>
      <c r="AP228" s="102"/>
    </row>
    <row r="229" spans="1:42" s="98" customFormat="1" x14ac:dyDescent="0.3">
      <c r="A229" s="107"/>
      <c r="B229" s="99"/>
      <c r="C229" s="107"/>
      <c r="D229" s="107"/>
      <c r="U229" s="132"/>
      <c r="V229" s="114"/>
      <c r="X229" s="102"/>
      <c r="AB229" s="102"/>
      <c r="AD229" s="102"/>
      <c r="AE229" s="104"/>
      <c r="AF229" s="102"/>
      <c r="AI229" s="105"/>
      <c r="AJ229" s="106"/>
      <c r="AL229" s="102"/>
      <c r="AN229" s="102"/>
      <c r="AP229" s="102"/>
    </row>
    <row r="230" spans="1:42" s="98" customFormat="1" x14ac:dyDescent="0.3">
      <c r="A230" s="107"/>
      <c r="B230" s="99"/>
      <c r="C230" s="107"/>
      <c r="D230" s="107"/>
      <c r="U230" s="132"/>
      <c r="V230" s="114"/>
      <c r="X230" s="102"/>
      <c r="AB230" s="102"/>
      <c r="AD230" s="102"/>
      <c r="AE230" s="104"/>
      <c r="AF230" s="102"/>
      <c r="AI230" s="105"/>
      <c r="AJ230" s="106"/>
      <c r="AL230" s="102"/>
      <c r="AN230" s="102"/>
      <c r="AP230" s="102"/>
    </row>
    <row r="231" spans="1:42" s="98" customFormat="1" x14ac:dyDescent="0.3">
      <c r="A231" s="107"/>
      <c r="B231" s="99"/>
      <c r="C231" s="107"/>
      <c r="D231" s="107"/>
      <c r="U231" s="132"/>
      <c r="V231" s="114"/>
      <c r="X231" s="102"/>
      <c r="AB231" s="102"/>
      <c r="AD231" s="102"/>
      <c r="AE231" s="104"/>
      <c r="AF231" s="102"/>
      <c r="AI231" s="105"/>
      <c r="AJ231" s="106"/>
      <c r="AL231" s="102"/>
      <c r="AN231" s="102"/>
      <c r="AP231" s="102"/>
    </row>
    <row r="232" spans="1:42" s="98" customFormat="1" x14ac:dyDescent="0.3">
      <c r="A232" s="107"/>
      <c r="B232" s="99"/>
      <c r="C232" s="107"/>
      <c r="D232" s="107"/>
      <c r="U232" s="132"/>
      <c r="V232" s="114"/>
      <c r="X232" s="102"/>
      <c r="AB232" s="102"/>
      <c r="AD232" s="102"/>
      <c r="AE232" s="104"/>
      <c r="AF232" s="102"/>
      <c r="AI232" s="105"/>
      <c r="AJ232" s="106"/>
      <c r="AL232" s="102"/>
      <c r="AN232" s="102"/>
      <c r="AP232" s="102"/>
    </row>
    <row r="233" spans="1:42" s="98" customFormat="1" x14ac:dyDescent="0.3">
      <c r="A233" s="107"/>
      <c r="B233" s="99"/>
      <c r="C233" s="107"/>
      <c r="D233" s="107"/>
      <c r="U233" s="132"/>
      <c r="V233" s="114"/>
      <c r="X233" s="102"/>
      <c r="AB233" s="102"/>
      <c r="AD233" s="102"/>
      <c r="AE233" s="104"/>
      <c r="AF233" s="102"/>
      <c r="AI233" s="105"/>
      <c r="AJ233" s="106"/>
      <c r="AL233" s="102"/>
      <c r="AN233" s="102"/>
      <c r="AP233" s="102"/>
    </row>
    <row r="234" spans="1:42" s="98" customFormat="1" x14ac:dyDescent="0.3">
      <c r="A234" s="107"/>
      <c r="B234" s="99"/>
      <c r="C234" s="107"/>
      <c r="D234" s="107"/>
      <c r="U234" s="132"/>
      <c r="V234" s="114"/>
      <c r="X234" s="102"/>
      <c r="AB234" s="102"/>
      <c r="AD234" s="102"/>
      <c r="AE234" s="104"/>
      <c r="AF234" s="102"/>
      <c r="AI234" s="105"/>
      <c r="AJ234" s="106"/>
      <c r="AL234" s="102"/>
      <c r="AN234" s="102"/>
      <c r="AP234" s="102"/>
    </row>
    <row r="235" spans="1:42" s="98" customFormat="1" x14ac:dyDescent="0.3">
      <c r="A235" s="107"/>
      <c r="B235" s="99"/>
      <c r="C235" s="107"/>
      <c r="D235" s="107"/>
      <c r="U235" s="132"/>
      <c r="V235" s="114"/>
      <c r="X235" s="102"/>
      <c r="AB235" s="102"/>
      <c r="AD235" s="102"/>
      <c r="AE235" s="104"/>
      <c r="AF235" s="102"/>
      <c r="AI235" s="105"/>
      <c r="AJ235" s="106"/>
      <c r="AL235" s="102"/>
      <c r="AN235" s="102"/>
      <c r="AP235" s="102"/>
    </row>
    <row r="236" spans="1:42" s="98" customFormat="1" x14ac:dyDescent="0.3">
      <c r="A236" s="107"/>
      <c r="B236" s="99"/>
      <c r="C236" s="107"/>
      <c r="D236" s="107"/>
      <c r="U236" s="132"/>
      <c r="V236" s="114"/>
      <c r="X236" s="102"/>
      <c r="AB236" s="102"/>
      <c r="AD236" s="102"/>
      <c r="AE236" s="104"/>
      <c r="AF236" s="102"/>
      <c r="AI236" s="105"/>
      <c r="AJ236" s="106"/>
      <c r="AL236" s="102"/>
      <c r="AN236" s="102"/>
      <c r="AP236" s="102"/>
    </row>
    <row r="237" spans="1:42" s="98" customFormat="1" x14ac:dyDescent="0.3">
      <c r="A237" s="107"/>
      <c r="B237" s="99"/>
      <c r="C237" s="107"/>
      <c r="D237" s="107"/>
      <c r="U237" s="132"/>
      <c r="V237" s="114"/>
      <c r="X237" s="102"/>
      <c r="AB237" s="102"/>
      <c r="AD237" s="102"/>
      <c r="AE237" s="104"/>
      <c r="AF237" s="102"/>
      <c r="AI237" s="105"/>
      <c r="AJ237" s="106"/>
      <c r="AL237" s="102"/>
      <c r="AN237" s="102"/>
      <c r="AP237" s="102"/>
    </row>
    <row r="238" spans="1:42" s="98" customFormat="1" x14ac:dyDescent="0.3">
      <c r="A238" s="107"/>
      <c r="B238" s="99"/>
      <c r="C238" s="107"/>
      <c r="D238" s="107"/>
      <c r="U238" s="132"/>
      <c r="V238" s="114"/>
      <c r="X238" s="102"/>
      <c r="AB238" s="102"/>
      <c r="AD238" s="102"/>
      <c r="AE238" s="104"/>
      <c r="AF238" s="102"/>
      <c r="AI238" s="105"/>
      <c r="AJ238" s="106"/>
      <c r="AL238" s="102"/>
      <c r="AN238" s="102"/>
      <c r="AP238" s="102"/>
    </row>
    <row r="239" spans="1:42" s="98" customFormat="1" x14ac:dyDescent="0.3">
      <c r="A239" s="107"/>
      <c r="B239" s="99"/>
      <c r="C239" s="107"/>
      <c r="D239" s="107"/>
      <c r="U239" s="132"/>
      <c r="V239" s="114"/>
      <c r="X239" s="102"/>
      <c r="AB239" s="102"/>
      <c r="AD239" s="102"/>
      <c r="AE239" s="104"/>
      <c r="AF239" s="102"/>
      <c r="AI239" s="105"/>
      <c r="AJ239" s="106"/>
      <c r="AL239" s="102"/>
      <c r="AN239" s="102"/>
      <c r="AP239" s="102"/>
    </row>
    <row r="240" spans="1:42" s="98" customFormat="1" x14ac:dyDescent="0.3">
      <c r="A240" s="107"/>
      <c r="B240" s="99"/>
      <c r="C240" s="107"/>
      <c r="D240" s="107"/>
      <c r="U240" s="132"/>
      <c r="V240" s="114"/>
      <c r="X240" s="102"/>
      <c r="AB240" s="102"/>
      <c r="AD240" s="102"/>
      <c r="AE240" s="104"/>
      <c r="AF240" s="102"/>
      <c r="AI240" s="105"/>
      <c r="AJ240" s="106"/>
      <c r="AL240" s="102"/>
      <c r="AN240" s="102"/>
      <c r="AP240" s="102"/>
    </row>
    <row r="241" spans="1:42" s="98" customFormat="1" x14ac:dyDescent="0.3">
      <c r="A241" s="107"/>
      <c r="B241" s="99"/>
      <c r="C241" s="107"/>
      <c r="D241" s="107"/>
      <c r="U241" s="132"/>
      <c r="V241" s="114"/>
      <c r="X241" s="102"/>
      <c r="AB241" s="102"/>
      <c r="AD241" s="102"/>
      <c r="AE241" s="104"/>
      <c r="AF241" s="102"/>
      <c r="AI241" s="105"/>
      <c r="AJ241" s="106"/>
      <c r="AL241" s="102"/>
      <c r="AN241" s="102"/>
      <c r="AP241" s="102"/>
    </row>
    <row r="242" spans="1:42" s="98" customFormat="1" x14ac:dyDescent="0.3">
      <c r="A242" s="107"/>
      <c r="B242" s="99"/>
      <c r="C242" s="107"/>
      <c r="D242" s="107"/>
      <c r="U242" s="132"/>
      <c r="V242" s="114"/>
      <c r="X242" s="102"/>
      <c r="AB242" s="102"/>
      <c r="AD242" s="102"/>
      <c r="AE242" s="104"/>
      <c r="AF242" s="102"/>
      <c r="AI242" s="105"/>
      <c r="AJ242" s="106"/>
      <c r="AL242" s="102"/>
      <c r="AN242" s="102"/>
      <c r="AP242" s="102"/>
    </row>
    <row r="243" spans="1:42" s="98" customFormat="1" x14ac:dyDescent="0.3">
      <c r="A243" s="107"/>
      <c r="B243" s="99"/>
      <c r="C243" s="107"/>
      <c r="D243" s="107"/>
      <c r="U243" s="132"/>
      <c r="V243" s="114"/>
      <c r="X243" s="102"/>
      <c r="AB243" s="102"/>
      <c r="AD243" s="102"/>
      <c r="AE243" s="104"/>
      <c r="AF243" s="102"/>
      <c r="AI243" s="105"/>
      <c r="AJ243" s="106"/>
      <c r="AL243" s="102"/>
      <c r="AN243" s="102"/>
      <c r="AP243" s="102"/>
    </row>
    <row r="244" spans="1:42" s="98" customFormat="1" x14ac:dyDescent="0.3">
      <c r="A244" s="107"/>
      <c r="B244" s="99"/>
      <c r="C244" s="107"/>
      <c r="D244" s="107"/>
      <c r="U244" s="132"/>
      <c r="V244" s="114"/>
      <c r="X244" s="102"/>
      <c r="AB244" s="102"/>
      <c r="AD244" s="102"/>
      <c r="AE244" s="104"/>
      <c r="AF244" s="102"/>
      <c r="AI244" s="105"/>
      <c r="AJ244" s="106"/>
      <c r="AL244" s="102"/>
      <c r="AN244" s="102"/>
      <c r="AP244" s="102"/>
    </row>
    <row r="245" spans="1:42" s="98" customFormat="1" x14ac:dyDescent="0.3">
      <c r="A245" s="107"/>
      <c r="B245" s="99"/>
      <c r="C245" s="107"/>
      <c r="D245" s="107"/>
      <c r="U245" s="132"/>
      <c r="V245" s="114"/>
      <c r="X245" s="102"/>
      <c r="AB245" s="102"/>
      <c r="AD245" s="102"/>
      <c r="AE245" s="104"/>
      <c r="AF245" s="102"/>
      <c r="AI245" s="105"/>
      <c r="AJ245" s="106"/>
      <c r="AL245" s="102"/>
      <c r="AN245" s="102"/>
      <c r="AP245" s="102"/>
    </row>
    <row r="246" spans="1:42" s="98" customFormat="1" x14ac:dyDescent="0.3">
      <c r="A246" s="107"/>
      <c r="B246" s="99"/>
      <c r="C246" s="107"/>
      <c r="D246" s="107"/>
      <c r="U246" s="132"/>
      <c r="V246" s="114"/>
      <c r="X246" s="102"/>
      <c r="AB246" s="102"/>
      <c r="AD246" s="102"/>
      <c r="AE246" s="104"/>
      <c r="AF246" s="102"/>
      <c r="AI246" s="105"/>
      <c r="AJ246" s="106"/>
      <c r="AL246" s="102"/>
      <c r="AN246" s="102"/>
      <c r="AP246" s="102"/>
    </row>
    <row r="247" spans="1:42" s="98" customFormat="1" x14ac:dyDescent="0.3">
      <c r="A247" s="107"/>
      <c r="B247" s="99"/>
      <c r="C247" s="107"/>
      <c r="D247" s="107"/>
      <c r="U247" s="132"/>
      <c r="V247" s="114"/>
      <c r="X247" s="102"/>
      <c r="AB247" s="102"/>
      <c r="AD247" s="102"/>
      <c r="AE247" s="104"/>
      <c r="AF247" s="102"/>
      <c r="AI247" s="105"/>
      <c r="AJ247" s="106"/>
      <c r="AL247" s="102"/>
      <c r="AN247" s="102"/>
      <c r="AP247" s="102"/>
    </row>
    <row r="248" spans="1:42" s="98" customFormat="1" x14ac:dyDescent="0.3">
      <c r="A248" s="107"/>
      <c r="B248" s="99"/>
      <c r="C248" s="107"/>
      <c r="D248" s="107"/>
      <c r="U248" s="132"/>
      <c r="V248" s="114"/>
      <c r="X248" s="102"/>
      <c r="AB248" s="102"/>
      <c r="AD248" s="102"/>
      <c r="AE248" s="104"/>
      <c r="AF248" s="102"/>
      <c r="AI248" s="105"/>
      <c r="AJ248" s="106"/>
      <c r="AL248" s="102"/>
      <c r="AN248" s="102"/>
      <c r="AP248" s="102"/>
    </row>
    <row r="249" spans="1:42" s="98" customFormat="1" x14ac:dyDescent="0.3">
      <c r="A249" s="107"/>
      <c r="B249" s="99"/>
      <c r="C249" s="107"/>
      <c r="D249" s="107"/>
      <c r="U249" s="132"/>
      <c r="V249" s="114"/>
      <c r="X249" s="102"/>
      <c r="AB249" s="102"/>
      <c r="AD249" s="102"/>
      <c r="AE249" s="104"/>
      <c r="AF249" s="102"/>
      <c r="AI249" s="105"/>
      <c r="AJ249" s="106"/>
      <c r="AL249" s="102"/>
      <c r="AN249" s="102"/>
      <c r="AP249" s="102"/>
    </row>
    <row r="250" spans="1:42" s="98" customFormat="1" x14ac:dyDescent="0.3">
      <c r="A250" s="107"/>
      <c r="B250" s="99"/>
      <c r="C250" s="107"/>
      <c r="D250" s="107"/>
      <c r="U250" s="132"/>
      <c r="V250" s="114"/>
      <c r="X250" s="102"/>
      <c r="AB250" s="102"/>
      <c r="AD250" s="102"/>
      <c r="AE250" s="104"/>
      <c r="AF250" s="102"/>
      <c r="AI250" s="105"/>
      <c r="AJ250" s="106"/>
      <c r="AL250" s="102"/>
      <c r="AN250" s="102"/>
      <c r="AP250" s="102"/>
    </row>
    <row r="251" spans="1:42" s="98" customFormat="1" x14ac:dyDescent="0.3">
      <c r="A251" s="107"/>
      <c r="B251" s="99"/>
      <c r="C251" s="107"/>
      <c r="D251" s="107"/>
      <c r="U251" s="132"/>
      <c r="V251" s="114"/>
      <c r="X251" s="102"/>
      <c r="AB251" s="102"/>
      <c r="AD251" s="102"/>
      <c r="AE251" s="104"/>
      <c r="AF251" s="102"/>
      <c r="AI251" s="105"/>
      <c r="AJ251" s="106"/>
      <c r="AL251" s="102"/>
      <c r="AN251" s="102"/>
      <c r="AP251" s="102"/>
    </row>
  </sheetData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f07481e-1e28-4763-8a54-d22ab71b1c38" ContentTypeId="0x0101003E1882100654ED4F860511DD727883D7010108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IS Basic Document" ma:contentTypeID="0x0101003E1882100654ED4F860511DD727883D7010108000387A29B8B086B4BAD0C9AADB04AF040" ma:contentTypeVersion="54" ma:contentTypeDescription="" ma:contentTypeScope="" ma:versionID="ffedb65b7f3bcdf27dc5d977830281fb">
  <xsd:schema xmlns:xsd="http://www.w3.org/2001/XMLSchema" xmlns:xs="http://www.w3.org/2001/XMLSchema" xmlns:p="http://schemas.microsoft.com/office/2006/metadata/properties" xmlns:ns2="853db641-9bba-4354-bd77-aa64b4e3e190" xmlns:ns3="9212e917-3817-49d9-8ab1-3deaf2f9007a" targetNamespace="http://schemas.microsoft.com/office/2006/metadata/properties" ma:root="true" ma:fieldsID="69ed70e0f9620433be6aa211bf7b0692" ns2:_="" ns3:_="">
    <xsd:import namespace="853db641-9bba-4354-bd77-aa64b4e3e190"/>
    <xsd:import namespace="9212e917-3817-49d9-8ab1-3deaf2f9007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247e7879489426e9f0b996389ba487a" minOccurs="0"/>
                <xsd:element ref="ns2:l2b550db330a4a90a0032bd2db421ed0" minOccurs="0"/>
                <xsd:element ref="ns2:dc9d8ca800bf44408fa7bf4877f0b069" minOccurs="0"/>
                <xsd:element ref="ns3:SharedWithUsers" minOccurs="0"/>
                <xsd:element ref="ns2:Promote_x0020_to" minOccurs="0"/>
                <xsd:element ref="ns3:SharedWithDetails" minOccurs="0"/>
                <xsd:element ref="ns2:Project_x0020_Year"/>
                <xsd:element ref="ns3:SharingHintHash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db641-9bba-4354-bd77-aa64b4e3e190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Taxonomy Catch All Column" ma:hidden="true" ma:list="{5281fd8d-e408-47b1-8cb4-6e752e2215a4}" ma:internalName="TaxCatchAll" ma:showField="CatchAllData" ma:web="1b9b97e0-3b75-473b-9eb1-50a06fbc03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hidden="true" ma:list="{5281fd8d-e408-47b1-8cb4-6e752e2215a4}" ma:internalName="TaxCatchAllLabel" ma:readOnly="true" ma:showField="CatchAllDataLabel" ma:web="1b9b97e0-3b75-473b-9eb1-50a06fbc03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47e7879489426e9f0b996389ba487a" ma:index="7" nillable="true" ma:taxonomy="true" ma:internalName="f247e7879489426e9f0b996389ba487a" ma:taxonomyFieldName="Security_x0020_Class" ma:displayName="Security Class" ma:default="11;#Unclassified|868e7e04-6fd9-4caa-bce1-bc3461f7a724" ma:fieldId="{f247e787-9489-426e-9f0b-996389ba487a}" ma:sspId="0f07481e-1e28-4763-8a54-d22ab71b1c38" ma:termSetId="b9a81b5c-4964-481e-97cc-33a5c29552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b550db330a4a90a0032bd2db421ed0" ma:index="9" nillable="true" ma:taxonomy="true" ma:internalName="l2b550db330a4a90a0032bd2db421ed0" ma:taxonomyFieldName="Core_x0020_Activity" ma:displayName="Core Activity" ma:readOnly="false" ma:default="68;#Policy Developement|1a02a8a8-1c72-47de-a7f5-e56c5a0d4d4a" ma:fieldId="{52b550db-330a-4a90-a003-2bd2db421ed0}" ma:sspId="0f07481e-1e28-4763-8a54-d22ab71b1c38" ma:termSetId="0c762269-68a5-4bed-90b7-c4acf3825d8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9d8ca800bf44408fa7bf4877f0b069" ma:index="11" nillable="true" ma:taxonomy="true" ma:internalName="dc9d8ca800bf44408fa7bf4877f0b069" ma:taxonomyFieldName="Region_x002d_Country" ma:displayName="Region-Country" ma:readOnly="false" ma:default="" ma:fieldId="{dc9d8ca8-00bf-4440-8fa7-bf4877f0b069}" ma:sspId="0f07481e-1e28-4763-8a54-d22ab71b1c38" ma:termSetId="3ac0bee1-ec29-44ad-8560-3e570924f4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mote_x0020_to" ma:index="17" nillable="true" ma:displayName="Promote to" ma:internalName="Promote_x0020_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AIS Key Documents"/>
                    <xsd:enumeration value="PAIS Conference Documents"/>
                  </xsd:restriction>
                </xsd:simpleType>
              </xsd:element>
            </xsd:sequence>
          </xsd:extension>
        </xsd:complexContent>
      </xsd:complexType>
    </xsd:element>
    <xsd:element name="Project_x0020_Year" ma:index="19" ma:displayName="Project Year" ma:default="2015" ma:format="Dropdown" ma:internalName="Project_x0020_Year">
      <xsd:simpleType>
        <xsd:restriction base="dms:Choice">
          <xsd:enumeration value="2015"/>
          <xsd:enumeration value="2014"/>
          <xsd:enumeration value="201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2e917-3817-49d9-8ab1-3deaf2f900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internalName="SharingHintHash" ma:readOnly="true">
      <xsd:simpleType>
        <xsd:restriction base="dms:Text"/>
      </xsd:simpleType>
    </xsd:element>
    <xsd:element name="LastSharedByUser" ma:index="2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Year xmlns="853db641-9bba-4354-bd77-aa64b4e3e190">2015</Project_x0020_Year>
    <l2b550db330a4a90a0032bd2db421ed0 xmlns="853db641-9bba-4354-bd77-aa64b4e3e1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Developement</TermName>
          <TermId xmlns="http://schemas.microsoft.com/office/infopath/2007/PartnerControls">1a02a8a8-1c72-47de-a7f5-e56c5a0d4d4a</TermId>
        </TermInfo>
      </Terms>
    </l2b550db330a4a90a0032bd2db421ed0>
    <dc9d8ca800bf44408fa7bf4877f0b069 xmlns="853db641-9bba-4354-bd77-aa64b4e3e190">
      <Terms xmlns="http://schemas.microsoft.com/office/infopath/2007/PartnerControls"/>
    </dc9d8ca800bf44408fa7bf4877f0b069>
    <f247e7879489426e9f0b996389ba487a xmlns="853db641-9bba-4354-bd77-aa64b4e3e1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868e7e04-6fd9-4caa-bce1-bc3461f7a724</TermId>
        </TermInfo>
      </Terms>
    </f247e7879489426e9f0b996389ba487a>
    <Promote_x0020_to xmlns="853db641-9bba-4354-bd77-aa64b4e3e190"/>
    <TaxCatchAll xmlns="853db641-9bba-4354-bd77-aa64b4e3e190">
      <Value>11</Value>
      <Value>68</Value>
    </TaxCatchAl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4B4FA-6DBB-4B1D-9A34-DE25AEC59EF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B70A069-FC8B-4C76-841A-D898D93F66E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07FB86D-F63E-44EB-9034-DAD21E3CE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3db641-9bba-4354-bd77-aa64b4e3e190"/>
    <ds:schemaRef ds:uri="9212e917-3817-49d9-8ab1-3deaf2f900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6B3F31-B375-4230-B7A8-707ED55088B4}">
  <ds:schemaRefs>
    <ds:schemaRef ds:uri="9212e917-3817-49d9-8ab1-3deaf2f9007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53db641-9bba-4354-bd77-aa64b4e3e190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5B40DF7-804D-40B6-B9AD-2693649E5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</vt:lpstr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14</vt:lpstr>
      <vt:lpstr>15</vt:lpstr>
      <vt:lpstr>17</vt:lpstr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Javier TERAN</cp:lastModifiedBy>
  <dcterms:created xsi:type="dcterms:W3CDTF">2016-12-09T02:48:15Z</dcterms:created>
  <dcterms:modified xsi:type="dcterms:W3CDTF">2016-12-12T08:19:39Z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0x0101003E1882100654ED4F860511DD727883D7010108000387A29B8B086B4BAD0C9AADB04AF040</vt:lpwstr>
  </property>
  <property fmtid="{D5CDD505-2E9C-101B-9397-08002B2CF9AE}" pid="3" name="Core Activity">
    <vt:lpwstr>68;#Policy Developement|1a02a8a8-1c72-47de-a7f5-e56c5a0d4d4a</vt:lpwstr>
  </property>
  <property fmtid="{D5CDD505-2E9C-101B-9397-08002B2CF9AE}" pid="4" name="Security Class">
    <vt:lpwstr>11;#Unclassified|868e7e04-6fd9-4caa-bce1-bc3461f7a724</vt:lpwstr>
  </property>
  <property fmtid="{D5CDD505-2E9C-101B-9397-08002B2CF9AE}" pid="5" name="Region-Country">
    <vt:lpwstr/>
  </property>
</Properties>
</file>